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eteVespere\Downloads\"/>
    </mc:Choice>
  </mc:AlternateContent>
  <xr:revisionPtr revIDLastSave="0" documentId="13_ncr:1_{26D48314-89F1-48A9-B95E-21B1F703DEB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ortimenti" sheetId="1" r:id="rId1"/>
    <sheet name="katalogi" sheetId="2" state="hidden" r:id="rId2"/>
  </sheets>
  <definedNames>
    <definedName name="_xlnm._FilterDatabase" localSheetId="1" hidden="1">katalogi!$A$1:$C$93</definedName>
    <definedName name="garums">katalogi!$A$99:$A$199</definedName>
    <definedName name="_xlnm.Print_Titles" localSheetId="0">Sortimenti!$1:$13</definedName>
    <definedName name="suga">katalogi!$A$2:$A$93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8" i="1" l="1"/>
  <c r="D137" i="1"/>
  <c r="D136" i="1"/>
  <c r="D135" i="1"/>
  <c r="D134" i="1"/>
  <c r="D131" i="1"/>
  <c r="D130" i="1"/>
  <c r="D129" i="1"/>
  <c r="D128" i="1"/>
  <c r="D125" i="1"/>
  <c r="D124" i="1"/>
  <c r="G138" i="1"/>
  <c r="G137" i="1"/>
  <c r="G136" i="1"/>
  <c r="G135" i="1"/>
  <c r="G134" i="1"/>
  <c r="G133" i="1"/>
  <c r="E133" i="1" s="1"/>
  <c r="G132" i="1"/>
  <c r="G131" i="1"/>
  <c r="G130" i="1"/>
  <c r="G129" i="1"/>
  <c r="G128" i="1"/>
  <c r="E128" i="1" s="1"/>
  <c r="G127" i="1"/>
  <c r="G126" i="1"/>
  <c r="G124" i="1"/>
  <c r="G123" i="1"/>
  <c r="G122" i="1"/>
  <c r="G120" i="1"/>
  <c r="G119" i="1"/>
  <c r="J138" i="1"/>
  <c r="J137" i="1"/>
  <c r="J136" i="1"/>
  <c r="J135" i="1"/>
  <c r="J134" i="1"/>
  <c r="J133" i="1"/>
  <c r="J132" i="1"/>
  <c r="J131" i="1"/>
  <c r="J130" i="1"/>
  <c r="J129" i="1"/>
  <c r="J128" i="1"/>
  <c r="H128" i="1" s="1"/>
  <c r="J127" i="1"/>
  <c r="J126" i="1"/>
  <c r="J125" i="1"/>
  <c r="J124" i="1"/>
  <c r="J123" i="1"/>
  <c r="J122" i="1"/>
  <c r="J121" i="1"/>
  <c r="J120" i="1"/>
  <c r="J119" i="1"/>
  <c r="M138" i="1"/>
  <c r="M137" i="1"/>
  <c r="M136" i="1"/>
  <c r="M135" i="1"/>
  <c r="M134" i="1"/>
  <c r="M133" i="1"/>
  <c r="K133" i="1" s="1"/>
  <c r="M132" i="1"/>
  <c r="M131" i="1"/>
  <c r="M130" i="1"/>
  <c r="M129" i="1"/>
  <c r="K129" i="1" s="1"/>
  <c r="M128" i="1"/>
  <c r="K128" i="1" s="1"/>
  <c r="M127" i="1"/>
  <c r="M126" i="1"/>
  <c r="M125" i="1"/>
  <c r="M124" i="1"/>
  <c r="M123" i="1"/>
  <c r="M122" i="1"/>
  <c r="M121" i="1"/>
  <c r="K121" i="1" s="1"/>
  <c r="M120" i="1"/>
  <c r="M119" i="1"/>
  <c r="K119" i="1" s="1"/>
  <c r="P138" i="1"/>
  <c r="P137" i="1"/>
  <c r="P136" i="1"/>
  <c r="P135" i="1"/>
  <c r="P134" i="1"/>
  <c r="P133" i="1"/>
  <c r="N133" i="1" s="1"/>
  <c r="P132" i="1"/>
  <c r="P131" i="1"/>
  <c r="P130" i="1"/>
  <c r="P129" i="1"/>
  <c r="N129" i="1" s="1"/>
  <c r="P128" i="1"/>
  <c r="N128" i="1" s="1"/>
  <c r="P127" i="1"/>
  <c r="P126" i="1"/>
  <c r="P125" i="1"/>
  <c r="P124" i="1"/>
  <c r="P123" i="1"/>
  <c r="P122" i="1"/>
  <c r="P121" i="1"/>
  <c r="N121" i="1" s="1"/>
  <c r="P120" i="1"/>
  <c r="P119" i="1"/>
  <c r="N119" i="1" s="1"/>
  <c r="S138" i="1"/>
  <c r="S137" i="1"/>
  <c r="S136" i="1"/>
  <c r="S135" i="1"/>
  <c r="S134" i="1"/>
  <c r="S133" i="1"/>
  <c r="Q133" i="1" s="1"/>
  <c r="S132" i="1"/>
  <c r="S131" i="1"/>
  <c r="S130" i="1"/>
  <c r="S129" i="1"/>
  <c r="Q129" i="1" s="1"/>
  <c r="S128" i="1"/>
  <c r="Q128" i="1" s="1"/>
  <c r="S127" i="1"/>
  <c r="S126" i="1"/>
  <c r="S125" i="1"/>
  <c r="S124" i="1"/>
  <c r="S123" i="1"/>
  <c r="S122" i="1"/>
  <c r="S121" i="1"/>
  <c r="Q121" i="1" s="1"/>
  <c r="S120" i="1"/>
  <c r="S119" i="1"/>
  <c r="Q119" i="1" s="1"/>
  <c r="V138" i="1"/>
  <c r="V137" i="1"/>
  <c r="V136" i="1"/>
  <c r="V135" i="1"/>
  <c r="V134" i="1"/>
  <c r="V133" i="1"/>
  <c r="T133" i="1" s="1"/>
  <c r="V132" i="1"/>
  <c r="V131" i="1"/>
  <c r="V130" i="1"/>
  <c r="V129" i="1"/>
  <c r="T129" i="1" s="1"/>
  <c r="V128" i="1"/>
  <c r="T128" i="1" s="1"/>
  <c r="V127" i="1"/>
  <c r="V126" i="1"/>
  <c r="V125" i="1"/>
  <c r="V124" i="1"/>
  <c r="V123" i="1"/>
  <c r="V122" i="1"/>
  <c r="V121" i="1"/>
  <c r="T121" i="1" s="1"/>
  <c r="V120" i="1"/>
  <c r="V119" i="1"/>
  <c r="T119" i="1" s="1"/>
  <c r="AH138" i="1"/>
  <c r="AH137" i="1"/>
  <c r="AH136" i="1"/>
  <c r="AH135" i="1"/>
  <c r="AH134" i="1"/>
  <c r="AH133" i="1"/>
  <c r="AF133" i="1" s="1"/>
  <c r="AH132" i="1"/>
  <c r="AH131" i="1"/>
  <c r="AH130" i="1"/>
  <c r="AH129" i="1"/>
  <c r="AF129" i="1" s="1"/>
  <c r="AH128" i="1"/>
  <c r="AF128" i="1" s="1"/>
  <c r="AH127" i="1"/>
  <c r="AH126" i="1"/>
  <c r="AH125" i="1"/>
  <c r="AH124" i="1"/>
  <c r="AH123" i="1"/>
  <c r="AH122" i="1"/>
  <c r="AH121" i="1"/>
  <c r="AF121" i="1" s="1"/>
  <c r="AH120" i="1"/>
  <c r="AH119" i="1"/>
  <c r="AF119" i="1" s="1"/>
  <c r="AE138" i="1"/>
  <c r="AE137" i="1"/>
  <c r="AE136" i="1"/>
  <c r="AE135" i="1"/>
  <c r="AE134" i="1"/>
  <c r="AE133" i="1"/>
  <c r="AC133" i="1" s="1"/>
  <c r="AE132" i="1"/>
  <c r="AE131" i="1"/>
  <c r="AE130" i="1"/>
  <c r="AE129" i="1"/>
  <c r="AC129" i="1" s="1"/>
  <c r="AE128" i="1"/>
  <c r="AC128" i="1" s="1"/>
  <c r="AE127" i="1"/>
  <c r="AE126" i="1"/>
  <c r="AE125" i="1"/>
  <c r="AE124" i="1"/>
  <c r="AE123" i="1"/>
  <c r="AE122" i="1"/>
  <c r="AE121" i="1"/>
  <c r="AC121" i="1" s="1"/>
  <c r="AE120" i="1"/>
  <c r="AE119" i="1"/>
  <c r="AC119" i="1" s="1"/>
  <c r="AB138" i="1"/>
  <c r="AB137" i="1"/>
  <c r="AB136" i="1"/>
  <c r="AB135" i="1"/>
  <c r="AB134" i="1"/>
  <c r="AB133" i="1"/>
  <c r="Z133" i="1" s="1"/>
  <c r="AB132" i="1"/>
  <c r="AB131" i="1"/>
  <c r="AB130" i="1"/>
  <c r="AB129" i="1"/>
  <c r="Z129" i="1" s="1"/>
  <c r="AB128" i="1"/>
  <c r="Z128" i="1" s="1"/>
  <c r="AB127" i="1"/>
  <c r="AB125" i="1"/>
  <c r="AB124" i="1"/>
  <c r="AB119" i="1"/>
  <c r="Y126" i="1"/>
  <c r="Y138" i="1"/>
  <c r="Y137" i="1"/>
  <c r="Y136" i="1"/>
  <c r="Y135" i="1"/>
  <c r="Y134" i="1"/>
  <c r="Y133" i="1"/>
  <c r="W133" i="1" s="1"/>
  <c r="Y132" i="1"/>
  <c r="Y131" i="1"/>
  <c r="Y130" i="1"/>
  <c r="Y129" i="1"/>
  <c r="W129" i="1" s="1"/>
  <c r="Y128" i="1"/>
  <c r="W128" i="1" s="1"/>
  <c r="Y127" i="1"/>
  <c r="Y125" i="1"/>
  <c r="Y124" i="1"/>
  <c r="Y123" i="1"/>
  <c r="Y122" i="1"/>
  <c r="Y120" i="1"/>
  <c r="AF130" i="1" l="1"/>
  <c r="AC130" i="1"/>
  <c r="Z130" i="1"/>
  <c r="W130" i="1"/>
  <c r="T130" i="1"/>
  <c r="Q130" i="1"/>
  <c r="N130" i="1"/>
  <c r="K130" i="1"/>
  <c r="H130" i="1"/>
  <c r="B130" i="1"/>
  <c r="AG15" i="1"/>
  <c r="AH15" i="1" s="1"/>
  <c r="AD15" i="1"/>
  <c r="AE15" i="1" s="1"/>
  <c r="AA15" i="1"/>
  <c r="AB15" i="1" s="1"/>
  <c r="X15" i="1"/>
  <c r="Y15" i="1" s="1"/>
  <c r="U15" i="1"/>
  <c r="V15" i="1" s="1"/>
  <c r="R15" i="1"/>
  <c r="S15" i="1" s="1"/>
  <c r="O15" i="1"/>
  <c r="P15" i="1" s="1"/>
  <c r="L15" i="1"/>
  <c r="M15" i="1" s="1"/>
  <c r="I15" i="1"/>
  <c r="J15" i="1" s="1"/>
  <c r="F15" i="1"/>
  <c r="G15" i="1" s="1"/>
  <c r="C15" i="1"/>
  <c r="D15" i="1" s="1"/>
  <c r="AF138" i="1" l="1"/>
  <c r="AF137" i="1"/>
  <c r="AF136" i="1"/>
  <c r="AF135" i="1"/>
  <c r="AF134" i="1"/>
  <c r="AF132" i="1"/>
  <c r="AF131" i="1"/>
  <c r="AF127" i="1"/>
  <c r="AF126" i="1"/>
  <c r="AF125" i="1"/>
  <c r="AF124" i="1"/>
  <c r="AF123" i="1"/>
  <c r="AF122" i="1"/>
  <c r="AF120" i="1"/>
  <c r="AC138" i="1"/>
  <c r="AC137" i="1"/>
  <c r="AC136" i="1"/>
  <c r="AC135" i="1"/>
  <c r="AC134" i="1"/>
  <c r="AC132" i="1"/>
  <c r="AC131" i="1"/>
  <c r="AC127" i="1"/>
  <c r="AC126" i="1"/>
  <c r="AC125" i="1"/>
  <c r="AC124" i="1"/>
  <c r="AC123" i="1"/>
  <c r="AC122" i="1"/>
  <c r="AC120" i="1"/>
  <c r="Z138" i="1"/>
  <c r="Z137" i="1"/>
  <c r="Z136" i="1"/>
  <c r="Z135" i="1"/>
  <c r="Z134" i="1"/>
  <c r="Z132" i="1"/>
  <c r="Z131" i="1"/>
  <c r="Z127" i="1"/>
  <c r="Z125" i="1"/>
  <c r="Z124" i="1"/>
  <c r="W138" i="1"/>
  <c r="W137" i="1"/>
  <c r="W136" i="1"/>
  <c r="W135" i="1"/>
  <c r="W134" i="1"/>
  <c r="W132" i="1"/>
  <c r="W131" i="1"/>
  <c r="W127" i="1"/>
  <c r="W125" i="1"/>
  <c r="W124" i="1"/>
  <c r="W123" i="1"/>
  <c r="W122" i="1"/>
  <c r="W120" i="1"/>
  <c r="T138" i="1"/>
  <c r="T137" i="1"/>
  <c r="T136" i="1"/>
  <c r="T135" i="1"/>
  <c r="T134" i="1"/>
  <c r="T132" i="1"/>
  <c r="T131" i="1"/>
  <c r="T127" i="1"/>
  <c r="T126" i="1"/>
  <c r="T125" i="1"/>
  <c r="T124" i="1"/>
  <c r="T123" i="1"/>
  <c r="T122" i="1"/>
  <c r="T120" i="1"/>
  <c r="Q138" i="1"/>
  <c r="Q137" i="1"/>
  <c r="Q136" i="1"/>
  <c r="Q135" i="1"/>
  <c r="Q134" i="1"/>
  <c r="Q132" i="1"/>
  <c r="Q131" i="1"/>
  <c r="Q127" i="1"/>
  <c r="Q126" i="1"/>
  <c r="Q125" i="1"/>
  <c r="Q124" i="1"/>
  <c r="Q123" i="1"/>
  <c r="Q122" i="1"/>
  <c r="Q120" i="1"/>
  <c r="N138" i="1"/>
  <c r="N137" i="1"/>
  <c r="N136" i="1"/>
  <c r="N135" i="1"/>
  <c r="N134" i="1"/>
  <c r="N132" i="1"/>
  <c r="N131" i="1"/>
  <c r="N127" i="1"/>
  <c r="N126" i="1"/>
  <c r="N125" i="1"/>
  <c r="N124" i="1"/>
  <c r="N123" i="1"/>
  <c r="N122" i="1"/>
  <c r="N120" i="1"/>
  <c r="K138" i="1"/>
  <c r="K137" i="1"/>
  <c r="K136" i="1"/>
  <c r="K135" i="1"/>
  <c r="K134" i="1"/>
  <c r="K132" i="1"/>
  <c r="K131" i="1"/>
  <c r="K127" i="1"/>
  <c r="K126" i="1"/>
  <c r="K125" i="1"/>
  <c r="K124" i="1"/>
  <c r="K123" i="1"/>
  <c r="K122" i="1"/>
  <c r="K120" i="1"/>
  <c r="H138" i="1"/>
  <c r="H137" i="1"/>
  <c r="H136" i="1"/>
  <c r="H135" i="1"/>
  <c r="H134" i="1"/>
  <c r="H132" i="1"/>
  <c r="H131" i="1"/>
  <c r="H127" i="1"/>
  <c r="H125" i="1"/>
  <c r="H124" i="1"/>
  <c r="E138" i="1"/>
  <c r="E137" i="1"/>
  <c r="E136" i="1"/>
  <c r="E135" i="1"/>
  <c r="E134" i="1"/>
  <c r="E131" i="1"/>
  <c r="E124" i="1"/>
  <c r="B137" i="1"/>
  <c r="AG110" i="1" l="1"/>
  <c r="AH110" i="1" s="1"/>
  <c r="AG109" i="1"/>
  <c r="AH109" i="1" s="1"/>
  <c r="AG108" i="1"/>
  <c r="AH108" i="1" s="1"/>
  <c r="AG107" i="1"/>
  <c r="AH107" i="1" s="1"/>
  <c r="AG106" i="1"/>
  <c r="AH106" i="1" s="1"/>
  <c r="AG105" i="1"/>
  <c r="AH105" i="1" s="1"/>
  <c r="AG104" i="1"/>
  <c r="AH104" i="1" s="1"/>
  <c r="AG103" i="1"/>
  <c r="AH103" i="1" s="1"/>
  <c r="AG102" i="1"/>
  <c r="AH102" i="1" s="1"/>
  <c r="AG101" i="1"/>
  <c r="AH101" i="1" s="1"/>
  <c r="AG100" i="1"/>
  <c r="AH100" i="1" s="1"/>
  <c r="AG99" i="1"/>
  <c r="AH99" i="1" s="1"/>
  <c r="AG98" i="1"/>
  <c r="AH98" i="1" s="1"/>
  <c r="AG97" i="1"/>
  <c r="AH97" i="1" s="1"/>
  <c r="AG96" i="1"/>
  <c r="AH96" i="1" s="1"/>
  <c r="AG95" i="1"/>
  <c r="AH95" i="1" s="1"/>
  <c r="AG94" i="1"/>
  <c r="AH94" i="1" s="1"/>
  <c r="AG93" i="1"/>
  <c r="AH93" i="1" s="1"/>
  <c r="AG92" i="1"/>
  <c r="AH92" i="1" s="1"/>
  <c r="AG91" i="1"/>
  <c r="AH91" i="1" s="1"/>
  <c r="AG90" i="1"/>
  <c r="AH90" i="1" s="1"/>
  <c r="AG89" i="1"/>
  <c r="AH89" i="1" s="1"/>
  <c r="AG88" i="1"/>
  <c r="AH88" i="1" s="1"/>
  <c r="AG87" i="1"/>
  <c r="AH87" i="1" s="1"/>
  <c r="AG86" i="1"/>
  <c r="AH86" i="1" s="1"/>
  <c r="AG85" i="1"/>
  <c r="AH85" i="1" s="1"/>
  <c r="AG84" i="1"/>
  <c r="AH84" i="1" s="1"/>
  <c r="AG83" i="1"/>
  <c r="AH83" i="1" s="1"/>
  <c r="AG82" i="1"/>
  <c r="AH82" i="1" s="1"/>
  <c r="AG81" i="1"/>
  <c r="AH81" i="1" s="1"/>
  <c r="AG80" i="1"/>
  <c r="AH80" i="1" s="1"/>
  <c r="AG79" i="1"/>
  <c r="AH79" i="1" s="1"/>
  <c r="AG78" i="1"/>
  <c r="AH78" i="1" s="1"/>
  <c r="AG77" i="1"/>
  <c r="AH77" i="1" s="1"/>
  <c r="AG76" i="1"/>
  <c r="AH76" i="1" s="1"/>
  <c r="AG75" i="1"/>
  <c r="AH75" i="1" s="1"/>
  <c r="AG74" i="1"/>
  <c r="AH74" i="1" s="1"/>
  <c r="AG73" i="1"/>
  <c r="AH73" i="1" s="1"/>
  <c r="AG72" i="1"/>
  <c r="AH72" i="1" s="1"/>
  <c r="AG71" i="1"/>
  <c r="AH71" i="1" s="1"/>
  <c r="AG70" i="1"/>
  <c r="AH70" i="1" s="1"/>
  <c r="AG69" i="1"/>
  <c r="AH69" i="1" s="1"/>
  <c r="AG68" i="1"/>
  <c r="AH68" i="1" s="1"/>
  <c r="AG67" i="1"/>
  <c r="AH67" i="1" s="1"/>
  <c r="AG66" i="1"/>
  <c r="AH66" i="1" s="1"/>
  <c r="AG65" i="1"/>
  <c r="AH65" i="1" s="1"/>
  <c r="AG64" i="1"/>
  <c r="AH64" i="1" s="1"/>
  <c r="AG63" i="1"/>
  <c r="AH63" i="1" s="1"/>
  <c r="AG62" i="1"/>
  <c r="AH62" i="1" s="1"/>
  <c r="AG61" i="1"/>
  <c r="AH61" i="1" s="1"/>
  <c r="AG60" i="1"/>
  <c r="AH60" i="1" s="1"/>
  <c r="AG59" i="1"/>
  <c r="AH59" i="1" s="1"/>
  <c r="AG58" i="1"/>
  <c r="AH58" i="1" s="1"/>
  <c r="AG57" i="1"/>
  <c r="AH57" i="1" s="1"/>
  <c r="AG56" i="1"/>
  <c r="AH56" i="1" s="1"/>
  <c r="AG55" i="1"/>
  <c r="AH55" i="1" s="1"/>
  <c r="AG54" i="1"/>
  <c r="AH54" i="1" s="1"/>
  <c r="AG53" i="1"/>
  <c r="AH53" i="1" s="1"/>
  <c r="AG52" i="1"/>
  <c r="AH52" i="1" s="1"/>
  <c r="AG51" i="1"/>
  <c r="AH51" i="1" s="1"/>
  <c r="AG50" i="1"/>
  <c r="AH50" i="1" s="1"/>
  <c r="AG49" i="1"/>
  <c r="AH49" i="1" s="1"/>
  <c r="AG48" i="1"/>
  <c r="AH48" i="1" s="1"/>
  <c r="AG47" i="1"/>
  <c r="AH47" i="1" s="1"/>
  <c r="AG46" i="1"/>
  <c r="AH46" i="1" s="1"/>
  <c r="AG45" i="1"/>
  <c r="AH45" i="1" s="1"/>
  <c r="AG44" i="1"/>
  <c r="AH44" i="1" s="1"/>
  <c r="AG43" i="1"/>
  <c r="AH43" i="1" s="1"/>
  <c r="AG42" i="1"/>
  <c r="AH42" i="1" s="1"/>
  <c r="AG41" i="1"/>
  <c r="AH41" i="1" s="1"/>
  <c r="AG40" i="1"/>
  <c r="AH40" i="1" s="1"/>
  <c r="AG39" i="1"/>
  <c r="AH39" i="1" s="1"/>
  <c r="AG38" i="1"/>
  <c r="AH38" i="1" s="1"/>
  <c r="AG37" i="1"/>
  <c r="AH37" i="1" s="1"/>
  <c r="AG36" i="1"/>
  <c r="AH36" i="1" s="1"/>
  <c r="AG35" i="1"/>
  <c r="AH35" i="1" s="1"/>
  <c r="AG34" i="1"/>
  <c r="AH34" i="1" s="1"/>
  <c r="AG33" i="1"/>
  <c r="AH33" i="1" s="1"/>
  <c r="AG32" i="1"/>
  <c r="AH32" i="1" s="1"/>
  <c r="AG31" i="1"/>
  <c r="AH31" i="1" s="1"/>
  <c r="AG30" i="1"/>
  <c r="AH30" i="1" s="1"/>
  <c r="AG29" i="1"/>
  <c r="AH29" i="1" s="1"/>
  <c r="AG28" i="1"/>
  <c r="AH28" i="1" s="1"/>
  <c r="AG27" i="1"/>
  <c r="AH27" i="1" s="1"/>
  <c r="AG26" i="1"/>
  <c r="AH26" i="1" s="1"/>
  <c r="AG25" i="1"/>
  <c r="AH25" i="1" s="1"/>
  <c r="AG24" i="1"/>
  <c r="AH24" i="1" s="1"/>
  <c r="AG23" i="1"/>
  <c r="AH23" i="1" s="1"/>
  <c r="AG22" i="1"/>
  <c r="AH22" i="1" s="1"/>
  <c r="AG21" i="1"/>
  <c r="AH21" i="1" s="1"/>
  <c r="AG20" i="1"/>
  <c r="AH20" i="1" s="1"/>
  <c r="AG19" i="1"/>
  <c r="AH19" i="1" s="1"/>
  <c r="AG18" i="1"/>
  <c r="AH18" i="1" s="1"/>
  <c r="AG17" i="1"/>
  <c r="AH17" i="1" s="1"/>
  <c r="AG16" i="1"/>
  <c r="AH16" i="1" s="1"/>
  <c r="AG14" i="1"/>
  <c r="AH14" i="1" s="1"/>
  <c r="AD110" i="1"/>
  <c r="AE110" i="1" s="1"/>
  <c r="AD109" i="1"/>
  <c r="AE109" i="1" s="1"/>
  <c r="AD108" i="1"/>
  <c r="AE108" i="1" s="1"/>
  <c r="AD107" i="1"/>
  <c r="AE107" i="1" s="1"/>
  <c r="AD106" i="1"/>
  <c r="AE106" i="1" s="1"/>
  <c r="AD105" i="1"/>
  <c r="AE105" i="1" s="1"/>
  <c r="AD104" i="1"/>
  <c r="AE104" i="1" s="1"/>
  <c r="AD103" i="1"/>
  <c r="AE103" i="1" s="1"/>
  <c r="AD102" i="1"/>
  <c r="AE102" i="1" s="1"/>
  <c r="AD101" i="1"/>
  <c r="AE101" i="1" s="1"/>
  <c r="AD100" i="1"/>
  <c r="AE100" i="1" s="1"/>
  <c r="AD99" i="1"/>
  <c r="AE99" i="1" s="1"/>
  <c r="AD98" i="1"/>
  <c r="AE98" i="1" s="1"/>
  <c r="AD97" i="1"/>
  <c r="AE97" i="1" s="1"/>
  <c r="AD96" i="1"/>
  <c r="AE96" i="1" s="1"/>
  <c r="AD95" i="1"/>
  <c r="AE95" i="1" s="1"/>
  <c r="AD94" i="1"/>
  <c r="AE94" i="1" s="1"/>
  <c r="AD93" i="1"/>
  <c r="AE93" i="1" s="1"/>
  <c r="AD92" i="1"/>
  <c r="AE92" i="1" s="1"/>
  <c r="AD91" i="1"/>
  <c r="AE91" i="1" s="1"/>
  <c r="AD90" i="1"/>
  <c r="AE90" i="1" s="1"/>
  <c r="AD89" i="1"/>
  <c r="AE89" i="1" s="1"/>
  <c r="AD88" i="1"/>
  <c r="AE88" i="1" s="1"/>
  <c r="AD87" i="1"/>
  <c r="AE87" i="1" s="1"/>
  <c r="AD86" i="1"/>
  <c r="AE86" i="1" s="1"/>
  <c r="AD85" i="1"/>
  <c r="AE85" i="1" s="1"/>
  <c r="AD84" i="1"/>
  <c r="AE84" i="1" s="1"/>
  <c r="AD83" i="1"/>
  <c r="AE83" i="1" s="1"/>
  <c r="AD82" i="1"/>
  <c r="AE82" i="1" s="1"/>
  <c r="AD81" i="1"/>
  <c r="AE81" i="1" s="1"/>
  <c r="AD80" i="1"/>
  <c r="AE80" i="1" s="1"/>
  <c r="AD79" i="1"/>
  <c r="AE79" i="1" s="1"/>
  <c r="AD78" i="1"/>
  <c r="AE78" i="1" s="1"/>
  <c r="AD77" i="1"/>
  <c r="AE77" i="1" s="1"/>
  <c r="AD76" i="1"/>
  <c r="AE76" i="1" s="1"/>
  <c r="AD75" i="1"/>
  <c r="AE75" i="1" s="1"/>
  <c r="AD74" i="1"/>
  <c r="AE74" i="1" s="1"/>
  <c r="AD73" i="1"/>
  <c r="AE73" i="1" s="1"/>
  <c r="AD72" i="1"/>
  <c r="AE72" i="1" s="1"/>
  <c r="AD71" i="1"/>
  <c r="AE71" i="1" s="1"/>
  <c r="AD70" i="1"/>
  <c r="AE70" i="1" s="1"/>
  <c r="AD69" i="1"/>
  <c r="AE69" i="1" s="1"/>
  <c r="AD68" i="1"/>
  <c r="AE68" i="1" s="1"/>
  <c r="AD67" i="1"/>
  <c r="AE67" i="1" s="1"/>
  <c r="AD66" i="1"/>
  <c r="AE66" i="1" s="1"/>
  <c r="AD65" i="1"/>
  <c r="AE65" i="1" s="1"/>
  <c r="AD64" i="1"/>
  <c r="AE64" i="1" s="1"/>
  <c r="AD63" i="1"/>
  <c r="AE63" i="1" s="1"/>
  <c r="AD62" i="1"/>
  <c r="AE62" i="1" s="1"/>
  <c r="AD61" i="1"/>
  <c r="AE61" i="1" s="1"/>
  <c r="AD60" i="1"/>
  <c r="AE60" i="1" s="1"/>
  <c r="AD59" i="1"/>
  <c r="AE59" i="1" s="1"/>
  <c r="AD58" i="1"/>
  <c r="AE58" i="1" s="1"/>
  <c r="AD57" i="1"/>
  <c r="AE57" i="1" s="1"/>
  <c r="AD56" i="1"/>
  <c r="AE56" i="1" s="1"/>
  <c r="AD55" i="1"/>
  <c r="AE55" i="1" s="1"/>
  <c r="AD54" i="1"/>
  <c r="AE54" i="1" s="1"/>
  <c r="AD53" i="1"/>
  <c r="AE53" i="1" s="1"/>
  <c r="AD52" i="1"/>
  <c r="AE52" i="1" s="1"/>
  <c r="AD51" i="1"/>
  <c r="AE51" i="1" s="1"/>
  <c r="AD50" i="1"/>
  <c r="AE50" i="1" s="1"/>
  <c r="AD49" i="1"/>
  <c r="AE49" i="1" s="1"/>
  <c r="AD48" i="1"/>
  <c r="AE48" i="1" s="1"/>
  <c r="AD47" i="1"/>
  <c r="AE47" i="1" s="1"/>
  <c r="AD46" i="1"/>
  <c r="AE46" i="1" s="1"/>
  <c r="AD45" i="1"/>
  <c r="AE45" i="1" s="1"/>
  <c r="AD44" i="1"/>
  <c r="AE44" i="1" s="1"/>
  <c r="AD43" i="1"/>
  <c r="AE43" i="1" s="1"/>
  <c r="AD42" i="1"/>
  <c r="AE42" i="1" s="1"/>
  <c r="AD41" i="1"/>
  <c r="AE41" i="1" s="1"/>
  <c r="AD40" i="1"/>
  <c r="AE40" i="1" s="1"/>
  <c r="AD39" i="1"/>
  <c r="AE39" i="1" s="1"/>
  <c r="AD38" i="1"/>
  <c r="AE38" i="1" s="1"/>
  <c r="AD37" i="1"/>
  <c r="AE37" i="1" s="1"/>
  <c r="AD36" i="1"/>
  <c r="AE36" i="1" s="1"/>
  <c r="AD35" i="1"/>
  <c r="AE35" i="1" s="1"/>
  <c r="AD34" i="1"/>
  <c r="AE34" i="1" s="1"/>
  <c r="AD33" i="1"/>
  <c r="AE33" i="1" s="1"/>
  <c r="AD32" i="1"/>
  <c r="AE32" i="1" s="1"/>
  <c r="AD31" i="1"/>
  <c r="AE31" i="1" s="1"/>
  <c r="AD30" i="1"/>
  <c r="AE30" i="1" s="1"/>
  <c r="AD29" i="1"/>
  <c r="AE29" i="1" s="1"/>
  <c r="AD28" i="1"/>
  <c r="AE28" i="1" s="1"/>
  <c r="AD27" i="1"/>
  <c r="AE27" i="1" s="1"/>
  <c r="AD26" i="1"/>
  <c r="AE26" i="1" s="1"/>
  <c r="AD25" i="1"/>
  <c r="AE25" i="1" s="1"/>
  <c r="AD24" i="1"/>
  <c r="AE24" i="1" s="1"/>
  <c r="AD23" i="1"/>
  <c r="AE23" i="1" s="1"/>
  <c r="AD22" i="1"/>
  <c r="AE22" i="1" s="1"/>
  <c r="AD21" i="1"/>
  <c r="AE21" i="1" s="1"/>
  <c r="AD20" i="1"/>
  <c r="AE20" i="1" s="1"/>
  <c r="AD19" i="1"/>
  <c r="AE19" i="1" s="1"/>
  <c r="AD18" i="1"/>
  <c r="AE18" i="1" s="1"/>
  <c r="AD17" i="1"/>
  <c r="AE17" i="1" s="1"/>
  <c r="AD16" i="1"/>
  <c r="AE16" i="1" s="1"/>
  <c r="AD14" i="1"/>
  <c r="AE14" i="1" s="1"/>
  <c r="AA110" i="1"/>
  <c r="AB110" i="1" s="1"/>
  <c r="AA109" i="1"/>
  <c r="AB109" i="1" s="1"/>
  <c r="AA108" i="1"/>
  <c r="AB108" i="1" s="1"/>
  <c r="AA107" i="1"/>
  <c r="AB107" i="1" s="1"/>
  <c r="AA106" i="1"/>
  <c r="AB106" i="1" s="1"/>
  <c r="AA105" i="1"/>
  <c r="AB105" i="1" s="1"/>
  <c r="AA104" i="1"/>
  <c r="AB104" i="1" s="1"/>
  <c r="AA103" i="1"/>
  <c r="AB103" i="1" s="1"/>
  <c r="AA102" i="1"/>
  <c r="AB102" i="1" s="1"/>
  <c r="AA101" i="1"/>
  <c r="AB101" i="1" s="1"/>
  <c r="AA100" i="1"/>
  <c r="AB100" i="1" s="1"/>
  <c r="AA99" i="1"/>
  <c r="AB99" i="1" s="1"/>
  <c r="AA98" i="1"/>
  <c r="AB98" i="1" s="1"/>
  <c r="AA97" i="1"/>
  <c r="AB97" i="1" s="1"/>
  <c r="AA96" i="1"/>
  <c r="AB96" i="1" s="1"/>
  <c r="AA95" i="1"/>
  <c r="AB95" i="1" s="1"/>
  <c r="AA94" i="1"/>
  <c r="AB94" i="1" s="1"/>
  <c r="AA93" i="1"/>
  <c r="AB93" i="1" s="1"/>
  <c r="AA92" i="1"/>
  <c r="AB92" i="1" s="1"/>
  <c r="AA91" i="1"/>
  <c r="AB91" i="1" s="1"/>
  <c r="AA90" i="1"/>
  <c r="AB90" i="1" s="1"/>
  <c r="AA89" i="1"/>
  <c r="AB89" i="1" s="1"/>
  <c r="AA88" i="1"/>
  <c r="AB88" i="1" s="1"/>
  <c r="AA87" i="1"/>
  <c r="AB87" i="1" s="1"/>
  <c r="AA86" i="1"/>
  <c r="AB86" i="1" s="1"/>
  <c r="AA85" i="1"/>
  <c r="AB85" i="1" s="1"/>
  <c r="AA84" i="1"/>
  <c r="AB84" i="1" s="1"/>
  <c r="AA83" i="1"/>
  <c r="AB83" i="1" s="1"/>
  <c r="AA82" i="1"/>
  <c r="AB82" i="1" s="1"/>
  <c r="AA81" i="1"/>
  <c r="AB81" i="1" s="1"/>
  <c r="AA80" i="1"/>
  <c r="AB80" i="1" s="1"/>
  <c r="AA79" i="1"/>
  <c r="AB79" i="1" s="1"/>
  <c r="AA78" i="1"/>
  <c r="AB78" i="1" s="1"/>
  <c r="AA77" i="1"/>
  <c r="AB77" i="1" s="1"/>
  <c r="AA76" i="1"/>
  <c r="AB76" i="1" s="1"/>
  <c r="AA75" i="1"/>
  <c r="AB75" i="1" s="1"/>
  <c r="AA74" i="1"/>
  <c r="AB74" i="1" s="1"/>
  <c r="AA73" i="1"/>
  <c r="AB73" i="1" s="1"/>
  <c r="AA72" i="1"/>
  <c r="AB72" i="1" s="1"/>
  <c r="AA71" i="1"/>
  <c r="AB71" i="1" s="1"/>
  <c r="AA70" i="1"/>
  <c r="AB70" i="1" s="1"/>
  <c r="AA69" i="1"/>
  <c r="AB69" i="1" s="1"/>
  <c r="AA68" i="1"/>
  <c r="AB68" i="1" s="1"/>
  <c r="AA67" i="1"/>
  <c r="AB67" i="1" s="1"/>
  <c r="AA66" i="1"/>
  <c r="AB66" i="1" s="1"/>
  <c r="AA65" i="1"/>
  <c r="AB65" i="1" s="1"/>
  <c r="AA64" i="1"/>
  <c r="AB64" i="1" s="1"/>
  <c r="AA63" i="1"/>
  <c r="AB63" i="1" s="1"/>
  <c r="AA62" i="1"/>
  <c r="AB62" i="1" s="1"/>
  <c r="AA61" i="1"/>
  <c r="AB61" i="1" s="1"/>
  <c r="AA60" i="1"/>
  <c r="AB60" i="1" s="1"/>
  <c r="AA59" i="1"/>
  <c r="AB59" i="1" s="1"/>
  <c r="AA58" i="1"/>
  <c r="AB58" i="1" s="1"/>
  <c r="AA57" i="1"/>
  <c r="AB57" i="1" s="1"/>
  <c r="AA56" i="1"/>
  <c r="AB56" i="1" s="1"/>
  <c r="AA55" i="1"/>
  <c r="AB55" i="1" s="1"/>
  <c r="AA54" i="1"/>
  <c r="AB54" i="1" s="1"/>
  <c r="AA53" i="1"/>
  <c r="AB53" i="1" s="1"/>
  <c r="AA52" i="1"/>
  <c r="AB52" i="1" s="1"/>
  <c r="AA51" i="1"/>
  <c r="AB51" i="1" s="1"/>
  <c r="AA50" i="1"/>
  <c r="AB50" i="1" s="1"/>
  <c r="AA49" i="1"/>
  <c r="AB49" i="1" s="1"/>
  <c r="AA48" i="1"/>
  <c r="AB48" i="1" s="1"/>
  <c r="AA47" i="1"/>
  <c r="AB47" i="1" s="1"/>
  <c r="AA46" i="1"/>
  <c r="AB46" i="1" s="1"/>
  <c r="AA45" i="1"/>
  <c r="AB45" i="1" s="1"/>
  <c r="AA44" i="1"/>
  <c r="AB44" i="1" s="1"/>
  <c r="AA43" i="1"/>
  <c r="AB43" i="1" s="1"/>
  <c r="AA42" i="1"/>
  <c r="AB42" i="1" s="1"/>
  <c r="AA41" i="1"/>
  <c r="AB41" i="1" s="1"/>
  <c r="AA40" i="1"/>
  <c r="AB40" i="1" s="1"/>
  <c r="AA39" i="1"/>
  <c r="AB39" i="1" s="1"/>
  <c r="AA38" i="1"/>
  <c r="AB38" i="1" s="1"/>
  <c r="AA37" i="1"/>
  <c r="AB37" i="1" s="1"/>
  <c r="AA36" i="1"/>
  <c r="AB36" i="1" s="1"/>
  <c r="AA35" i="1"/>
  <c r="AB35" i="1" s="1"/>
  <c r="AA34" i="1"/>
  <c r="AB34" i="1" s="1"/>
  <c r="AA33" i="1"/>
  <c r="AB33" i="1" s="1"/>
  <c r="AA32" i="1"/>
  <c r="AB32" i="1" s="1"/>
  <c r="AA31" i="1"/>
  <c r="AB31" i="1" s="1"/>
  <c r="AA30" i="1"/>
  <c r="AB30" i="1" s="1"/>
  <c r="AA29" i="1"/>
  <c r="AB29" i="1" s="1"/>
  <c r="AA28" i="1"/>
  <c r="AB28" i="1" s="1"/>
  <c r="AA27" i="1"/>
  <c r="AB27" i="1" s="1"/>
  <c r="AA26" i="1"/>
  <c r="AB26" i="1" s="1"/>
  <c r="AA25" i="1"/>
  <c r="AB25" i="1" s="1"/>
  <c r="AA24" i="1"/>
  <c r="AB24" i="1" s="1"/>
  <c r="AA23" i="1"/>
  <c r="AB23" i="1" s="1"/>
  <c r="AA22" i="1"/>
  <c r="AB22" i="1" s="1"/>
  <c r="AA21" i="1"/>
  <c r="AB21" i="1" s="1"/>
  <c r="AA20" i="1"/>
  <c r="AB20" i="1" s="1"/>
  <c r="AA19" i="1"/>
  <c r="AB19" i="1" s="1"/>
  <c r="AA18" i="1"/>
  <c r="AB18" i="1" s="1"/>
  <c r="AA17" i="1"/>
  <c r="AB17" i="1" s="1"/>
  <c r="AA16" i="1"/>
  <c r="AB16" i="1" s="1"/>
  <c r="AA14" i="1"/>
  <c r="AB14" i="1" s="1"/>
  <c r="AB121" i="1" s="1"/>
  <c r="Z121" i="1" s="1"/>
  <c r="X110" i="1"/>
  <c r="Y110" i="1" s="1"/>
  <c r="X109" i="1"/>
  <c r="Y109" i="1" s="1"/>
  <c r="X108" i="1"/>
  <c r="Y108" i="1" s="1"/>
  <c r="X107" i="1"/>
  <c r="Y107" i="1" s="1"/>
  <c r="X106" i="1"/>
  <c r="Y106" i="1" s="1"/>
  <c r="X105" i="1"/>
  <c r="Y105" i="1" s="1"/>
  <c r="X104" i="1"/>
  <c r="Y104" i="1" s="1"/>
  <c r="X103" i="1"/>
  <c r="Y103" i="1" s="1"/>
  <c r="X102" i="1"/>
  <c r="Y102" i="1" s="1"/>
  <c r="X101" i="1"/>
  <c r="Y101" i="1" s="1"/>
  <c r="X100" i="1"/>
  <c r="Y100" i="1" s="1"/>
  <c r="X99" i="1"/>
  <c r="Y99" i="1" s="1"/>
  <c r="X98" i="1"/>
  <c r="Y98" i="1" s="1"/>
  <c r="X97" i="1"/>
  <c r="Y97" i="1" s="1"/>
  <c r="X96" i="1"/>
  <c r="Y96" i="1" s="1"/>
  <c r="X95" i="1"/>
  <c r="Y95" i="1" s="1"/>
  <c r="X94" i="1"/>
  <c r="Y94" i="1" s="1"/>
  <c r="X93" i="1"/>
  <c r="Y93" i="1" s="1"/>
  <c r="X92" i="1"/>
  <c r="Y92" i="1" s="1"/>
  <c r="X91" i="1"/>
  <c r="Y91" i="1" s="1"/>
  <c r="X90" i="1"/>
  <c r="Y90" i="1" s="1"/>
  <c r="X89" i="1"/>
  <c r="Y89" i="1" s="1"/>
  <c r="X88" i="1"/>
  <c r="Y88" i="1" s="1"/>
  <c r="X87" i="1"/>
  <c r="Y87" i="1" s="1"/>
  <c r="X86" i="1"/>
  <c r="Y86" i="1" s="1"/>
  <c r="X85" i="1"/>
  <c r="Y85" i="1" s="1"/>
  <c r="X84" i="1"/>
  <c r="Y84" i="1" s="1"/>
  <c r="X83" i="1"/>
  <c r="Y83" i="1" s="1"/>
  <c r="X82" i="1"/>
  <c r="Y82" i="1" s="1"/>
  <c r="X81" i="1"/>
  <c r="Y81" i="1" s="1"/>
  <c r="X80" i="1"/>
  <c r="Y80" i="1" s="1"/>
  <c r="X79" i="1"/>
  <c r="Y79" i="1" s="1"/>
  <c r="X78" i="1"/>
  <c r="Y78" i="1" s="1"/>
  <c r="X77" i="1"/>
  <c r="Y77" i="1" s="1"/>
  <c r="X76" i="1"/>
  <c r="Y76" i="1" s="1"/>
  <c r="X75" i="1"/>
  <c r="Y75" i="1" s="1"/>
  <c r="X74" i="1"/>
  <c r="Y74" i="1" s="1"/>
  <c r="X73" i="1"/>
  <c r="Y73" i="1" s="1"/>
  <c r="X72" i="1"/>
  <c r="Y72" i="1" s="1"/>
  <c r="X71" i="1"/>
  <c r="Y71" i="1" s="1"/>
  <c r="X70" i="1"/>
  <c r="Y70" i="1" s="1"/>
  <c r="X69" i="1"/>
  <c r="Y69" i="1" s="1"/>
  <c r="X68" i="1"/>
  <c r="Y68" i="1" s="1"/>
  <c r="X67" i="1"/>
  <c r="Y67" i="1" s="1"/>
  <c r="X66" i="1"/>
  <c r="Y66" i="1" s="1"/>
  <c r="X65" i="1"/>
  <c r="Y65" i="1" s="1"/>
  <c r="X64" i="1"/>
  <c r="Y64" i="1" s="1"/>
  <c r="X63" i="1"/>
  <c r="Y63" i="1" s="1"/>
  <c r="X62" i="1"/>
  <c r="Y62" i="1" s="1"/>
  <c r="X61" i="1"/>
  <c r="Y61" i="1" s="1"/>
  <c r="X60" i="1"/>
  <c r="Y60" i="1" s="1"/>
  <c r="X59" i="1"/>
  <c r="Y59" i="1" s="1"/>
  <c r="X58" i="1"/>
  <c r="Y58" i="1" s="1"/>
  <c r="X57" i="1"/>
  <c r="Y57" i="1" s="1"/>
  <c r="X56" i="1"/>
  <c r="Y56" i="1" s="1"/>
  <c r="X55" i="1"/>
  <c r="Y55" i="1" s="1"/>
  <c r="X54" i="1"/>
  <c r="Y54" i="1" s="1"/>
  <c r="X53" i="1"/>
  <c r="Y53" i="1" s="1"/>
  <c r="X52" i="1"/>
  <c r="Y52" i="1" s="1"/>
  <c r="X51" i="1"/>
  <c r="Y51" i="1" s="1"/>
  <c r="X50" i="1"/>
  <c r="Y50" i="1" s="1"/>
  <c r="X49" i="1"/>
  <c r="Y49" i="1" s="1"/>
  <c r="X48" i="1"/>
  <c r="Y48" i="1" s="1"/>
  <c r="X47" i="1"/>
  <c r="Y47" i="1" s="1"/>
  <c r="X46" i="1"/>
  <c r="Y46" i="1" s="1"/>
  <c r="X45" i="1"/>
  <c r="Y45" i="1" s="1"/>
  <c r="X44" i="1"/>
  <c r="Y44" i="1" s="1"/>
  <c r="X43" i="1"/>
  <c r="Y43" i="1" s="1"/>
  <c r="X42" i="1"/>
  <c r="Y42" i="1" s="1"/>
  <c r="X41" i="1"/>
  <c r="Y41" i="1" s="1"/>
  <c r="X40" i="1"/>
  <c r="Y40" i="1" s="1"/>
  <c r="X39" i="1"/>
  <c r="Y39" i="1" s="1"/>
  <c r="X38" i="1"/>
  <c r="Y38" i="1" s="1"/>
  <c r="X37" i="1"/>
  <c r="Y37" i="1" s="1"/>
  <c r="X36" i="1"/>
  <c r="Y36" i="1" s="1"/>
  <c r="X35" i="1"/>
  <c r="Y35" i="1" s="1"/>
  <c r="X34" i="1"/>
  <c r="Y34" i="1" s="1"/>
  <c r="X33" i="1"/>
  <c r="Y33" i="1" s="1"/>
  <c r="X32" i="1"/>
  <c r="Y32" i="1" s="1"/>
  <c r="X31" i="1"/>
  <c r="Y31" i="1" s="1"/>
  <c r="X30" i="1"/>
  <c r="Y30" i="1" s="1"/>
  <c r="X29" i="1"/>
  <c r="Y29" i="1" s="1"/>
  <c r="X28" i="1"/>
  <c r="Y28" i="1" s="1"/>
  <c r="X27" i="1"/>
  <c r="Y27" i="1" s="1"/>
  <c r="X26" i="1"/>
  <c r="Y26" i="1" s="1"/>
  <c r="X25" i="1"/>
  <c r="Y25" i="1" s="1"/>
  <c r="X24" i="1"/>
  <c r="Y24" i="1" s="1"/>
  <c r="X23" i="1"/>
  <c r="Y23" i="1" s="1"/>
  <c r="X22" i="1"/>
  <c r="Y22" i="1" s="1"/>
  <c r="X21" i="1"/>
  <c r="Y21" i="1" s="1"/>
  <c r="X20" i="1"/>
  <c r="Y20" i="1" s="1"/>
  <c r="X19" i="1"/>
  <c r="Y19" i="1" s="1"/>
  <c r="X18" i="1"/>
  <c r="Y18" i="1" s="1"/>
  <c r="X17" i="1"/>
  <c r="Y17" i="1" s="1"/>
  <c r="X16" i="1"/>
  <c r="Y16" i="1" s="1"/>
  <c r="X14" i="1"/>
  <c r="Y14" i="1" s="1"/>
  <c r="U110" i="1"/>
  <c r="V110" i="1" s="1"/>
  <c r="U109" i="1"/>
  <c r="V109" i="1" s="1"/>
  <c r="U108" i="1"/>
  <c r="V108" i="1" s="1"/>
  <c r="U107" i="1"/>
  <c r="V107" i="1" s="1"/>
  <c r="U106" i="1"/>
  <c r="V106" i="1" s="1"/>
  <c r="U105" i="1"/>
  <c r="V105" i="1" s="1"/>
  <c r="U104" i="1"/>
  <c r="V104" i="1" s="1"/>
  <c r="U103" i="1"/>
  <c r="V103" i="1" s="1"/>
  <c r="U102" i="1"/>
  <c r="V102" i="1" s="1"/>
  <c r="U101" i="1"/>
  <c r="V101" i="1" s="1"/>
  <c r="U100" i="1"/>
  <c r="V100" i="1" s="1"/>
  <c r="U99" i="1"/>
  <c r="V99" i="1" s="1"/>
  <c r="U98" i="1"/>
  <c r="V98" i="1" s="1"/>
  <c r="U97" i="1"/>
  <c r="V97" i="1" s="1"/>
  <c r="U96" i="1"/>
  <c r="V96" i="1" s="1"/>
  <c r="U95" i="1"/>
  <c r="V95" i="1" s="1"/>
  <c r="U94" i="1"/>
  <c r="V94" i="1" s="1"/>
  <c r="U93" i="1"/>
  <c r="V93" i="1" s="1"/>
  <c r="U92" i="1"/>
  <c r="V92" i="1" s="1"/>
  <c r="U91" i="1"/>
  <c r="V91" i="1" s="1"/>
  <c r="U90" i="1"/>
  <c r="V90" i="1" s="1"/>
  <c r="U89" i="1"/>
  <c r="V89" i="1" s="1"/>
  <c r="U88" i="1"/>
  <c r="V88" i="1" s="1"/>
  <c r="U87" i="1"/>
  <c r="V87" i="1" s="1"/>
  <c r="U86" i="1"/>
  <c r="V86" i="1" s="1"/>
  <c r="U85" i="1"/>
  <c r="V85" i="1" s="1"/>
  <c r="U84" i="1"/>
  <c r="V84" i="1" s="1"/>
  <c r="U83" i="1"/>
  <c r="V83" i="1" s="1"/>
  <c r="U82" i="1"/>
  <c r="V82" i="1" s="1"/>
  <c r="U81" i="1"/>
  <c r="V81" i="1" s="1"/>
  <c r="U80" i="1"/>
  <c r="V80" i="1" s="1"/>
  <c r="U79" i="1"/>
  <c r="V79" i="1" s="1"/>
  <c r="U78" i="1"/>
  <c r="V78" i="1" s="1"/>
  <c r="U77" i="1"/>
  <c r="V77" i="1" s="1"/>
  <c r="U76" i="1"/>
  <c r="V76" i="1" s="1"/>
  <c r="U75" i="1"/>
  <c r="V75" i="1" s="1"/>
  <c r="U74" i="1"/>
  <c r="V74" i="1" s="1"/>
  <c r="U73" i="1"/>
  <c r="V73" i="1" s="1"/>
  <c r="U72" i="1"/>
  <c r="V72" i="1" s="1"/>
  <c r="U71" i="1"/>
  <c r="V71" i="1" s="1"/>
  <c r="U70" i="1"/>
  <c r="V70" i="1" s="1"/>
  <c r="U69" i="1"/>
  <c r="V69" i="1" s="1"/>
  <c r="U68" i="1"/>
  <c r="V68" i="1" s="1"/>
  <c r="U67" i="1"/>
  <c r="V67" i="1" s="1"/>
  <c r="U66" i="1"/>
  <c r="V66" i="1" s="1"/>
  <c r="U65" i="1"/>
  <c r="V65" i="1" s="1"/>
  <c r="U64" i="1"/>
  <c r="V64" i="1" s="1"/>
  <c r="U63" i="1"/>
  <c r="V63" i="1" s="1"/>
  <c r="U62" i="1"/>
  <c r="V62" i="1" s="1"/>
  <c r="U61" i="1"/>
  <c r="V61" i="1" s="1"/>
  <c r="U60" i="1"/>
  <c r="V60" i="1" s="1"/>
  <c r="U59" i="1"/>
  <c r="V59" i="1" s="1"/>
  <c r="U58" i="1"/>
  <c r="V58" i="1" s="1"/>
  <c r="U57" i="1"/>
  <c r="V57" i="1" s="1"/>
  <c r="U56" i="1"/>
  <c r="V56" i="1" s="1"/>
  <c r="U55" i="1"/>
  <c r="V55" i="1" s="1"/>
  <c r="U54" i="1"/>
  <c r="V54" i="1" s="1"/>
  <c r="U53" i="1"/>
  <c r="V53" i="1" s="1"/>
  <c r="U52" i="1"/>
  <c r="V52" i="1" s="1"/>
  <c r="U51" i="1"/>
  <c r="V51" i="1" s="1"/>
  <c r="U50" i="1"/>
  <c r="V50" i="1" s="1"/>
  <c r="U49" i="1"/>
  <c r="V49" i="1" s="1"/>
  <c r="U48" i="1"/>
  <c r="V48" i="1" s="1"/>
  <c r="U47" i="1"/>
  <c r="V47" i="1" s="1"/>
  <c r="U46" i="1"/>
  <c r="V46" i="1" s="1"/>
  <c r="U45" i="1"/>
  <c r="V45" i="1" s="1"/>
  <c r="U44" i="1"/>
  <c r="V44" i="1" s="1"/>
  <c r="U43" i="1"/>
  <c r="V43" i="1" s="1"/>
  <c r="U42" i="1"/>
  <c r="V42" i="1" s="1"/>
  <c r="U41" i="1"/>
  <c r="V41" i="1" s="1"/>
  <c r="U40" i="1"/>
  <c r="V40" i="1" s="1"/>
  <c r="U39" i="1"/>
  <c r="V39" i="1" s="1"/>
  <c r="U38" i="1"/>
  <c r="V38" i="1" s="1"/>
  <c r="U37" i="1"/>
  <c r="V37" i="1" s="1"/>
  <c r="U36" i="1"/>
  <c r="V36" i="1" s="1"/>
  <c r="U35" i="1"/>
  <c r="V35" i="1" s="1"/>
  <c r="U34" i="1"/>
  <c r="V34" i="1" s="1"/>
  <c r="U33" i="1"/>
  <c r="V33" i="1" s="1"/>
  <c r="U32" i="1"/>
  <c r="V32" i="1" s="1"/>
  <c r="U31" i="1"/>
  <c r="V31" i="1" s="1"/>
  <c r="U30" i="1"/>
  <c r="V30" i="1" s="1"/>
  <c r="U29" i="1"/>
  <c r="V29" i="1" s="1"/>
  <c r="U28" i="1"/>
  <c r="V28" i="1" s="1"/>
  <c r="U27" i="1"/>
  <c r="V27" i="1" s="1"/>
  <c r="U26" i="1"/>
  <c r="V26" i="1" s="1"/>
  <c r="U25" i="1"/>
  <c r="V25" i="1" s="1"/>
  <c r="U24" i="1"/>
  <c r="V24" i="1" s="1"/>
  <c r="U23" i="1"/>
  <c r="V23" i="1" s="1"/>
  <c r="U22" i="1"/>
  <c r="V22" i="1" s="1"/>
  <c r="U21" i="1"/>
  <c r="V21" i="1" s="1"/>
  <c r="U20" i="1"/>
  <c r="V20" i="1" s="1"/>
  <c r="U19" i="1"/>
  <c r="V19" i="1" s="1"/>
  <c r="U18" i="1"/>
  <c r="V18" i="1" s="1"/>
  <c r="U17" i="1"/>
  <c r="V17" i="1" s="1"/>
  <c r="U16" i="1"/>
  <c r="V16" i="1" s="1"/>
  <c r="U14" i="1"/>
  <c r="V14" i="1" s="1"/>
  <c r="R110" i="1"/>
  <c r="S110" i="1" s="1"/>
  <c r="R109" i="1"/>
  <c r="S109" i="1" s="1"/>
  <c r="R108" i="1"/>
  <c r="S108" i="1" s="1"/>
  <c r="R107" i="1"/>
  <c r="S107" i="1" s="1"/>
  <c r="R106" i="1"/>
  <c r="S106" i="1" s="1"/>
  <c r="R105" i="1"/>
  <c r="S105" i="1" s="1"/>
  <c r="R104" i="1"/>
  <c r="S104" i="1" s="1"/>
  <c r="R103" i="1"/>
  <c r="S103" i="1" s="1"/>
  <c r="R102" i="1"/>
  <c r="S102" i="1" s="1"/>
  <c r="R101" i="1"/>
  <c r="S101" i="1" s="1"/>
  <c r="R100" i="1"/>
  <c r="S100" i="1" s="1"/>
  <c r="R99" i="1"/>
  <c r="S99" i="1" s="1"/>
  <c r="R98" i="1"/>
  <c r="S98" i="1" s="1"/>
  <c r="R97" i="1"/>
  <c r="S97" i="1" s="1"/>
  <c r="R96" i="1"/>
  <c r="S96" i="1" s="1"/>
  <c r="R95" i="1"/>
  <c r="S95" i="1" s="1"/>
  <c r="R94" i="1"/>
  <c r="S94" i="1" s="1"/>
  <c r="R93" i="1"/>
  <c r="S93" i="1" s="1"/>
  <c r="R92" i="1"/>
  <c r="S92" i="1" s="1"/>
  <c r="R91" i="1"/>
  <c r="S91" i="1" s="1"/>
  <c r="R90" i="1"/>
  <c r="S90" i="1" s="1"/>
  <c r="R89" i="1"/>
  <c r="S89" i="1" s="1"/>
  <c r="R88" i="1"/>
  <c r="S88" i="1" s="1"/>
  <c r="R87" i="1"/>
  <c r="S87" i="1" s="1"/>
  <c r="R86" i="1"/>
  <c r="S86" i="1" s="1"/>
  <c r="R85" i="1"/>
  <c r="S85" i="1" s="1"/>
  <c r="R84" i="1"/>
  <c r="S84" i="1" s="1"/>
  <c r="R83" i="1"/>
  <c r="S83" i="1" s="1"/>
  <c r="R82" i="1"/>
  <c r="S82" i="1" s="1"/>
  <c r="R81" i="1"/>
  <c r="S81" i="1" s="1"/>
  <c r="R80" i="1"/>
  <c r="S80" i="1" s="1"/>
  <c r="R79" i="1"/>
  <c r="S79" i="1" s="1"/>
  <c r="R78" i="1"/>
  <c r="S78" i="1" s="1"/>
  <c r="R77" i="1"/>
  <c r="S77" i="1" s="1"/>
  <c r="R76" i="1"/>
  <c r="S76" i="1" s="1"/>
  <c r="R75" i="1"/>
  <c r="S75" i="1" s="1"/>
  <c r="R74" i="1"/>
  <c r="S74" i="1" s="1"/>
  <c r="R73" i="1"/>
  <c r="S73" i="1" s="1"/>
  <c r="R72" i="1"/>
  <c r="S72" i="1" s="1"/>
  <c r="R71" i="1"/>
  <c r="S71" i="1" s="1"/>
  <c r="R70" i="1"/>
  <c r="S70" i="1" s="1"/>
  <c r="R69" i="1"/>
  <c r="S69" i="1" s="1"/>
  <c r="R68" i="1"/>
  <c r="S68" i="1" s="1"/>
  <c r="R67" i="1"/>
  <c r="S67" i="1" s="1"/>
  <c r="R66" i="1"/>
  <c r="S66" i="1" s="1"/>
  <c r="R65" i="1"/>
  <c r="S65" i="1" s="1"/>
  <c r="R64" i="1"/>
  <c r="S64" i="1" s="1"/>
  <c r="R63" i="1"/>
  <c r="S63" i="1" s="1"/>
  <c r="R62" i="1"/>
  <c r="S62" i="1" s="1"/>
  <c r="R61" i="1"/>
  <c r="S61" i="1" s="1"/>
  <c r="R60" i="1"/>
  <c r="S60" i="1" s="1"/>
  <c r="R59" i="1"/>
  <c r="S59" i="1" s="1"/>
  <c r="R58" i="1"/>
  <c r="S58" i="1" s="1"/>
  <c r="R57" i="1"/>
  <c r="S57" i="1" s="1"/>
  <c r="R56" i="1"/>
  <c r="S56" i="1" s="1"/>
  <c r="R55" i="1"/>
  <c r="S55" i="1" s="1"/>
  <c r="R54" i="1"/>
  <c r="S54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4" i="1"/>
  <c r="S14" i="1" s="1"/>
  <c r="O110" i="1"/>
  <c r="P110" i="1" s="1"/>
  <c r="O109" i="1"/>
  <c r="P109" i="1" s="1"/>
  <c r="O108" i="1"/>
  <c r="P108" i="1" s="1"/>
  <c r="O107" i="1"/>
  <c r="P107" i="1" s="1"/>
  <c r="O106" i="1"/>
  <c r="P106" i="1" s="1"/>
  <c r="O105" i="1"/>
  <c r="P105" i="1" s="1"/>
  <c r="O104" i="1"/>
  <c r="P104" i="1" s="1"/>
  <c r="O103" i="1"/>
  <c r="P103" i="1" s="1"/>
  <c r="O102" i="1"/>
  <c r="P102" i="1" s="1"/>
  <c r="O101" i="1"/>
  <c r="P101" i="1" s="1"/>
  <c r="O100" i="1"/>
  <c r="P100" i="1" s="1"/>
  <c r="O99" i="1"/>
  <c r="P99" i="1" s="1"/>
  <c r="O98" i="1"/>
  <c r="P98" i="1" s="1"/>
  <c r="O97" i="1"/>
  <c r="P97" i="1" s="1"/>
  <c r="O96" i="1"/>
  <c r="P96" i="1" s="1"/>
  <c r="O95" i="1"/>
  <c r="P95" i="1" s="1"/>
  <c r="O94" i="1"/>
  <c r="P94" i="1" s="1"/>
  <c r="O93" i="1"/>
  <c r="P93" i="1" s="1"/>
  <c r="O92" i="1"/>
  <c r="P92" i="1" s="1"/>
  <c r="O91" i="1"/>
  <c r="P91" i="1" s="1"/>
  <c r="O90" i="1"/>
  <c r="P90" i="1" s="1"/>
  <c r="O89" i="1"/>
  <c r="P89" i="1" s="1"/>
  <c r="O88" i="1"/>
  <c r="P88" i="1" s="1"/>
  <c r="O87" i="1"/>
  <c r="P87" i="1" s="1"/>
  <c r="O86" i="1"/>
  <c r="P86" i="1" s="1"/>
  <c r="O85" i="1"/>
  <c r="P85" i="1" s="1"/>
  <c r="O84" i="1"/>
  <c r="P84" i="1" s="1"/>
  <c r="O83" i="1"/>
  <c r="P83" i="1" s="1"/>
  <c r="O82" i="1"/>
  <c r="P82" i="1" s="1"/>
  <c r="O81" i="1"/>
  <c r="P81" i="1" s="1"/>
  <c r="O80" i="1"/>
  <c r="P80" i="1" s="1"/>
  <c r="O79" i="1"/>
  <c r="P79" i="1" s="1"/>
  <c r="O78" i="1"/>
  <c r="P78" i="1" s="1"/>
  <c r="O77" i="1"/>
  <c r="P77" i="1" s="1"/>
  <c r="O76" i="1"/>
  <c r="P76" i="1" s="1"/>
  <c r="O75" i="1"/>
  <c r="P75" i="1" s="1"/>
  <c r="O74" i="1"/>
  <c r="P74" i="1" s="1"/>
  <c r="O73" i="1"/>
  <c r="P73" i="1" s="1"/>
  <c r="O72" i="1"/>
  <c r="P72" i="1" s="1"/>
  <c r="O71" i="1"/>
  <c r="P71" i="1" s="1"/>
  <c r="O70" i="1"/>
  <c r="P70" i="1" s="1"/>
  <c r="O69" i="1"/>
  <c r="P69" i="1" s="1"/>
  <c r="O68" i="1"/>
  <c r="P68" i="1" s="1"/>
  <c r="O67" i="1"/>
  <c r="P67" i="1" s="1"/>
  <c r="O66" i="1"/>
  <c r="P66" i="1" s="1"/>
  <c r="O65" i="1"/>
  <c r="P65" i="1" s="1"/>
  <c r="O64" i="1"/>
  <c r="P64" i="1" s="1"/>
  <c r="O63" i="1"/>
  <c r="P63" i="1" s="1"/>
  <c r="O62" i="1"/>
  <c r="P62" i="1" s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O55" i="1"/>
  <c r="P55" i="1" s="1"/>
  <c r="O54" i="1"/>
  <c r="P54" i="1" s="1"/>
  <c r="O53" i="1"/>
  <c r="P53" i="1" s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O44" i="1"/>
  <c r="P44" i="1" s="1"/>
  <c r="O43" i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4" i="1"/>
  <c r="P14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4" i="1"/>
  <c r="M14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4" i="1"/>
  <c r="J14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4" i="1"/>
  <c r="G14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C46" i="1"/>
  <c r="D46" i="1" s="1"/>
  <c r="C47" i="1"/>
  <c r="D47" i="1" s="1"/>
  <c r="C48" i="1"/>
  <c r="D48" i="1" s="1"/>
  <c r="C49" i="1"/>
  <c r="D49" i="1" s="1"/>
  <c r="C50" i="1"/>
  <c r="D50" i="1" s="1"/>
  <c r="C51" i="1"/>
  <c r="D51" i="1" s="1"/>
  <c r="C52" i="1"/>
  <c r="D52" i="1" s="1"/>
  <c r="C53" i="1"/>
  <c r="D53" i="1" s="1"/>
  <c r="C54" i="1"/>
  <c r="D54" i="1" s="1"/>
  <c r="C55" i="1"/>
  <c r="D55" i="1" s="1"/>
  <c r="C56" i="1"/>
  <c r="D56" i="1" s="1"/>
  <c r="C57" i="1"/>
  <c r="D57" i="1" s="1"/>
  <c r="C58" i="1"/>
  <c r="D58" i="1" s="1"/>
  <c r="C59" i="1"/>
  <c r="D59" i="1" s="1"/>
  <c r="C60" i="1"/>
  <c r="D60" i="1" s="1"/>
  <c r="C61" i="1"/>
  <c r="D61" i="1" s="1"/>
  <c r="C62" i="1"/>
  <c r="D62" i="1" s="1"/>
  <c r="C63" i="1"/>
  <c r="D63" i="1" s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70" i="1"/>
  <c r="D70" i="1" s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D77" i="1" s="1"/>
  <c r="C78" i="1"/>
  <c r="D78" i="1" s="1"/>
  <c r="C79" i="1"/>
  <c r="D79" i="1" s="1"/>
  <c r="C80" i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6" i="1"/>
  <c r="D86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D92" i="1" s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103" i="1"/>
  <c r="D103" i="1" s="1"/>
  <c r="C104" i="1"/>
  <c r="D104" i="1" s="1"/>
  <c r="C105" i="1"/>
  <c r="D105" i="1" s="1"/>
  <c r="C106" i="1"/>
  <c r="D106" i="1" s="1"/>
  <c r="C107" i="1"/>
  <c r="D107" i="1" s="1"/>
  <c r="C108" i="1"/>
  <c r="D108" i="1" s="1"/>
  <c r="C109" i="1"/>
  <c r="D109" i="1" s="1"/>
  <c r="C110" i="1"/>
  <c r="D110" i="1" s="1"/>
  <c r="C14" i="1"/>
  <c r="D14" i="1" s="1"/>
  <c r="G121" i="1" l="1"/>
  <c r="E121" i="1" s="1"/>
  <c r="G125" i="1"/>
  <c r="E125" i="1" s="1"/>
  <c r="D133" i="1"/>
  <c r="B133" i="1" s="1"/>
  <c r="D127" i="1"/>
  <c r="B127" i="1" s="1"/>
  <c r="D132" i="1"/>
  <c r="B132" i="1" s="1"/>
  <c r="D119" i="1"/>
  <c r="B119" i="1" s="1"/>
  <c r="D121" i="1"/>
  <c r="B121" i="1" s="1"/>
  <c r="D126" i="1"/>
  <c r="B126" i="1" s="1"/>
  <c r="D123" i="1"/>
  <c r="B123" i="1" s="1"/>
  <c r="D122" i="1"/>
  <c r="B122" i="1" s="1"/>
  <c r="D120" i="1"/>
  <c r="B120" i="1" s="1"/>
  <c r="Y119" i="1"/>
  <c r="W119" i="1" s="1"/>
  <c r="Y121" i="1"/>
  <c r="W121" i="1" s="1"/>
  <c r="AB120" i="1"/>
  <c r="Z120" i="1" s="1"/>
  <c r="AB122" i="1"/>
  <c r="Z122" i="1" s="1"/>
  <c r="AB123" i="1"/>
  <c r="Z123" i="1" s="1"/>
  <c r="AB126" i="1"/>
  <c r="Z126" i="1" s="1"/>
  <c r="W126" i="1"/>
  <c r="E123" i="1"/>
  <c r="E132" i="1"/>
  <c r="E126" i="1"/>
  <c r="H120" i="1"/>
  <c r="H133" i="1"/>
  <c r="H119" i="1"/>
  <c r="H122" i="1"/>
  <c r="H123" i="1"/>
  <c r="H126" i="1"/>
  <c r="B129" i="1"/>
  <c r="H121" i="1"/>
  <c r="H129" i="1"/>
  <c r="Z119" i="1"/>
  <c r="E127" i="1"/>
  <c r="E129" i="1"/>
  <c r="B128" i="1"/>
  <c r="E119" i="1"/>
  <c r="E130" i="1"/>
  <c r="E122" i="1"/>
  <c r="E120" i="1"/>
  <c r="B135" i="1"/>
  <c r="B125" i="1"/>
  <c r="B131" i="1"/>
  <c r="B124" i="1"/>
  <c r="B138" i="1"/>
  <c r="B136" i="1"/>
  <c r="B134" i="1"/>
  <c r="V139" i="1" l="1"/>
  <c r="AH139" i="1"/>
  <c r="AE139" i="1"/>
  <c r="AB139" i="1"/>
  <c r="Y139" i="1"/>
  <c r="S139" i="1"/>
  <c r="E111" i="1" l="1"/>
  <c r="H111" i="1"/>
  <c r="K111" i="1"/>
  <c r="N111" i="1"/>
  <c r="Q111" i="1"/>
  <c r="T111" i="1"/>
  <c r="W111" i="1"/>
  <c r="Z111" i="1"/>
  <c r="AC111" i="1"/>
  <c r="AF111" i="1"/>
  <c r="B111" i="1"/>
  <c r="Q116" i="1" l="1"/>
  <c r="AH111" i="1"/>
  <c r="AB111" i="1"/>
  <c r="V111" i="1"/>
  <c r="P111" i="1"/>
  <c r="J111" i="1"/>
  <c r="D111" i="1"/>
  <c r="AE111" i="1"/>
  <c r="Y111" i="1"/>
  <c r="S111" i="1"/>
  <c r="M111" i="1"/>
  <c r="G111" i="1"/>
  <c r="P113" i="1"/>
  <c r="M139" i="1" l="1"/>
  <c r="J139" i="1"/>
  <c r="G139" i="1"/>
  <c r="P139" i="1"/>
  <c r="D139" i="1"/>
  <c r="P114" i="1"/>
  <c r="Q115" i="1" s="1"/>
  <c r="Q1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Anrijs Pagrabs</author>
    <author>Kristaps Krūzenbergs</author>
  </authors>
  <commentList>
    <comment ref="C11" authorId="0" shapeId="0" xr:uid="{00000000-0006-0000-0000-000001000000}">
      <text>
        <r>
          <rPr>
            <sz val="8"/>
            <color indexed="81"/>
            <rFont val="Tahoma"/>
            <family val="2"/>
            <charset val="186"/>
          </rPr>
          <t xml:space="preserve">Jāizvēlas sortiments no saraksta.
</t>
        </r>
      </text>
    </comment>
    <comment ref="C12" authorId="0" shapeId="0" xr:uid="{00000000-0006-0000-0000-00000C000000}">
      <text>
        <r>
          <rPr>
            <sz val="8"/>
            <color indexed="81"/>
            <rFont val="Tahoma"/>
            <family val="2"/>
            <charset val="186"/>
          </rPr>
          <t>Jāizvēlas sortimenta garums (metros) no saraksta.</t>
        </r>
      </text>
    </comment>
    <comment ref="B16" authorId="1" shapeId="0" xr:uid="{00000000-0006-0000-0000-000017000000}">
      <text>
        <r>
          <rPr>
            <sz val="8"/>
            <color indexed="81"/>
            <rFont val="Tahoma"/>
            <family val="2"/>
            <charset val="186"/>
          </rPr>
          <t xml:space="preserve">Jāieraksta attiecīgās sugas un garuma nozāģēto sortimentu </t>
        </r>
        <r>
          <rPr>
            <b/>
            <i/>
            <sz val="8"/>
            <color indexed="81"/>
            <rFont val="Tahoma"/>
            <family val="2"/>
            <charset val="186"/>
          </rPr>
          <t>skaitu</t>
        </r>
        <r>
          <rPr>
            <sz val="8"/>
            <color indexed="81"/>
            <rFont val="Tahoma"/>
            <family val="2"/>
            <charset val="186"/>
          </rPr>
          <t xml:space="preserve"> attiecīgajā caurmēra pakāpē.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Anete Dita Vespere</author>
  </authors>
  <commentList>
    <comment ref="A3" authorId="0" shapeId="0" xr:uid="{D64E46A7-FB6B-43E5-AD7B-656C1C8D7204}">
      <text>
        <r>
          <rPr>
            <b/>
            <sz val="9"/>
            <color indexed="81"/>
            <rFont val="Tahoma"/>
            <charset val="1"/>
          </rPr>
          <t>Anete Dita Vespere:</t>
        </r>
        <r>
          <rPr>
            <sz val="9"/>
            <color indexed="81"/>
            <rFont val="Tahoma"/>
            <charset val="1"/>
          </rPr>
          <t xml:space="preserve">
17.12.2024. papildināts pie pēdējām izmaiņām.</t>
        </r>
      </text>
    </comment>
    <comment ref="A88" authorId="0" shapeId="0" xr:uid="{A4DF3792-2051-4128-BA8A-21AA974A7E00}">
      <text>
        <r>
          <rPr>
            <b/>
            <sz val="9"/>
            <color indexed="81"/>
            <rFont val="Tahoma"/>
            <charset val="1"/>
          </rPr>
          <t>Anete Dita Vespere:</t>
        </r>
        <r>
          <rPr>
            <sz val="9"/>
            <color indexed="81"/>
            <rFont val="Tahoma"/>
            <charset val="1"/>
          </rPr>
          <t xml:space="preserve">
17.12.2024. papildināts pie pēdējām izmaiņām.</t>
        </r>
      </text>
    </comment>
  </commentList>
</comments>
</file>

<file path=xl/sharedStrings.xml><?xml version="1.0" encoding="utf-8"?>
<sst xmlns="http://schemas.openxmlformats.org/spreadsheetml/2006/main" count="277" uniqueCount="167">
  <si>
    <t>Diametrs</t>
  </si>
  <si>
    <t>skaits</t>
  </si>
  <si>
    <t>Kopā</t>
  </si>
  <si>
    <t>gb.</t>
  </si>
  <si>
    <t>Sortimenti tiek sagatavoti atbilstoši darba uzdevuma prasībām.</t>
  </si>
  <si>
    <t>Līguma Nr.:</t>
  </si>
  <si>
    <t>Mežizstrādes uzd. Nr.</t>
  </si>
  <si>
    <t>Cirsmas garais kods:</t>
  </si>
  <si>
    <t>Uzmērījumus veica:</t>
  </si>
  <si>
    <t>Garums</t>
  </si>
  <si>
    <t>Nr.</t>
  </si>
  <si>
    <t>Uzmērīto sortimentu skaits kopā:</t>
  </si>
  <si>
    <t>Uzmērīts kopā:</t>
  </si>
  <si>
    <t xml:space="preserve">Uzņēmuma nosaukums: </t>
  </si>
  <si>
    <t>Līguma 5. pielikums</t>
  </si>
  <si>
    <t xml:space="preserve">     Ar motorzāģiem nozāģēto koku skaits:</t>
  </si>
  <si>
    <t xml:space="preserve"> Vidējais koks: </t>
  </si>
  <si>
    <t>Datums:</t>
  </si>
  <si>
    <t>KOPĀ</t>
  </si>
  <si>
    <t>Vidējais augstums:</t>
  </si>
  <si>
    <t>m</t>
  </si>
  <si>
    <t>H, m</t>
  </si>
  <si>
    <t>Veidaugstumi (Priede)</t>
  </si>
  <si>
    <t>cm</t>
  </si>
  <si>
    <t>Vidējais diametrs (priede):</t>
  </si>
  <si>
    <r>
      <t>m</t>
    </r>
    <r>
      <rPr>
        <vertAlign val="superscript"/>
        <sz val="8"/>
        <rFont val="Tahoma"/>
        <family val="2"/>
        <charset val="186"/>
      </rPr>
      <t>3</t>
    </r>
  </si>
  <si>
    <r>
      <t>kopā, m</t>
    </r>
    <r>
      <rPr>
        <vertAlign val="superscript"/>
        <sz val="8"/>
        <rFont val="Tahoma"/>
        <family val="2"/>
        <charset val="186"/>
      </rPr>
      <t>3</t>
    </r>
  </si>
  <si>
    <r>
      <t>m</t>
    </r>
    <r>
      <rPr>
        <b/>
        <i/>
        <vertAlign val="superscript"/>
        <sz val="9"/>
        <rFont val="Tahoma"/>
        <family val="2"/>
        <charset val="186"/>
      </rPr>
      <t>3</t>
    </r>
  </si>
  <si>
    <t>Līdz 02112016 (Daina atsūtīja update)</t>
  </si>
  <si>
    <t>sort</t>
  </si>
  <si>
    <r>
      <t xml:space="preserve">raukums </t>
    </r>
    <r>
      <rPr>
        <b/>
        <i/>
        <sz val="10"/>
        <color rgb="FFFF0000"/>
        <rFont val="Bookman Old Style"/>
        <family val="1"/>
        <charset val="186"/>
      </rPr>
      <t>līdz</t>
    </r>
    <r>
      <rPr>
        <sz val="10"/>
        <rFont val="Bookman Old Style"/>
        <family val="1"/>
        <charset val="186"/>
      </rPr>
      <t xml:space="preserve"> 28cm</t>
    </r>
  </si>
  <si>
    <r>
      <t xml:space="preserve">raukums </t>
    </r>
    <r>
      <rPr>
        <b/>
        <i/>
        <sz val="10"/>
        <color rgb="FFFF0000"/>
        <rFont val="Bookman Old Style"/>
        <family val="1"/>
        <charset val="186"/>
      </rPr>
      <t>virs</t>
    </r>
    <r>
      <rPr>
        <sz val="10"/>
        <rFont val="Bookman Old Style"/>
        <family val="1"/>
        <charset val="186"/>
      </rPr>
      <t xml:space="preserve"> 28cm</t>
    </r>
  </si>
  <si>
    <t xml:space="preserve">Kokmateriālu uzmērīšanas atskaite </t>
  </si>
  <si>
    <t>Garumi</t>
  </si>
  <si>
    <t>A_PM6X</t>
  </si>
  <si>
    <t>A_TA12X24</t>
  </si>
  <si>
    <t>A_Z24X</t>
  </si>
  <si>
    <t>BA_TA12X24</t>
  </si>
  <si>
    <t>B_FI14X18</t>
  </si>
  <si>
    <t>B_FI18X</t>
  </si>
  <si>
    <t>B_KM10X</t>
  </si>
  <si>
    <t>B_PM6X</t>
  </si>
  <si>
    <t>B_TA12X24</t>
  </si>
  <si>
    <t>CL_TA12X24</t>
  </si>
  <si>
    <t>CS_MAXS5X</t>
  </si>
  <si>
    <t>CS_TA12X18</t>
  </si>
  <si>
    <t>CS_ZC18X</t>
  </si>
  <si>
    <t>E_MAXS5X</t>
  </si>
  <si>
    <t>E_MI6X10</t>
  </si>
  <si>
    <t>E_PM6X</t>
  </si>
  <si>
    <t>E_TA12X18</t>
  </si>
  <si>
    <t>E_ZB10X14</t>
  </si>
  <si>
    <t>E_ZB14X18</t>
  </si>
  <si>
    <t>E_ZB18X28</t>
  </si>
  <si>
    <t>E_ZB28X</t>
  </si>
  <si>
    <t>E_ZC18X</t>
  </si>
  <si>
    <t>LE_MAXS5X</t>
  </si>
  <si>
    <t>LE_PM6X</t>
  </si>
  <si>
    <t>LE_Z18X</t>
  </si>
  <si>
    <t>LK_TA12X24</t>
  </si>
  <si>
    <t>L_TA12X24</t>
  </si>
  <si>
    <t>L_Z18X</t>
  </si>
  <si>
    <t>M_TA12X24</t>
  </si>
  <si>
    <t>M_Z24X</t>
  </si>
  <si>
    <t>ML_TA12X24</t>
  </si>
  <si>
    <t>OS_KM10X</t>
  </si>
  <si>
    <t>OS_TA12X24</t>
  </si>
  <si>
    <t>OS_Z18X</t>
  </si>
  <si>
    <t>OZ_KM10X</t>
  </si>
  <si>
    <t>OZ_TA12X24</t>
  </si>
  <si>
    <t>OZ_Z18X</t>
  </si>
  <si>
    <t>P_BB32X</t>
  </si>
  <si>
    <t>P_MAXS5X</t>
  </si>
  <si>
    <t>P_MI6X10</t>
  </si>
  <si>
    <t>P_PM6X</t>
  </si>
  <si>
    <t>P_ST14X18</t>
  </si>
  <si>
    <t>P_ST18X22</t>
  </si>
  <si>
    <t>P_TA12X18</t>
  </si>
  <si>
    <t>P_ZA28X</t>
  </si>
  <si>
    <t>P_ZB10X14</t>
  </si>
  <si>
    <t>P_ZB14X18</t>
  </si>
  <si>
    <t>P_ZB18X28</t>
  </si>
  <si>
    <t>P_ZB28X</t>
  </si>
  <si>
    <t>P_ZC18X</t>
  </si>
  <si>
    <t>SK_MAXS5X</t>
  </si>
  <si>
    <t>SK_PM6X</t>
  </si>
  <si>
    <t>SK_TA12X18</t>
  </si>
  <si>
    <t>SK_ZC18X</t>
  </si>
  <si>
    <t>E_ZB</t>
  </si>
  <si>
    <t>P_ZB</t>
  </si>
  <si>
    <t>no 202__. gada</t>
  </si>
  <si>
    <t>BA_KM8X</t>
  </si>
  <si>
    <t>LE_TA12X18</t>
  </si>
  <si>
    <t>M_KM8X</t>
  </si>
  <si>
    <t>OS_KM8X</t>
  </si>
  <si>
    <t>OZ_KM8X</t>
  </si>
  <si>
    <t>P_TK5X</t>
  </si>
  <si>
    <t>E_TK5X</t>
  </si>
  <si>
    <t>A_TK5X</t>
  </si>
  <si>
    <t>M_TK5X</t>
  </si>
  <si>
    <t>BA_TK5X</t>
  </si>
  <si>
    <t>L_TK5X</t>
  </si>
  <si>
    <t>LE_TK5X</t>
  </si>
  <si>
    <t>ML_TK5X</t>
  </si>
  <si>
    <t>LK_TK5X</t>
  </si>
  <si>
    <t>SK_TK5X</t>
  </si>
  <si>
    <t>CS_TK5X</t>
  </si>
  <si>
    <t>CL_TK5X</t>
  </si>
  <si>
    <t>B_TK5X</t>
  </si>
  <si>
    <t>P_MA4X</t>
  </si>
  <si>
    <t>E_MA4X</t>
  </si>
  <si>
    <t>B_MA4X</t>
  </si>
  <si>
    <t>A_MA4X</t>
  </si>
  <si>
    <t>M_MA4X</t>
  </si>
  <si>
    <t>BA_MA4X</t>
  </si>
  <si>
    <t>OS_MA4X</t>
  </si>
  <si>
    <t>OZ_MA4X</t>
  </si>
  <si>
    <t>L_MA4X</t>
  </si>
  <si>
    <t>LE_MA4X</t>
  </si>
  <si>
    <t>ML_MA4X</t>
  </si>
  <si>
    <t>SK_MA4X</t>
  </si>
  <si>
    <t>CL_MA4X</t>
  </si>
  <si>
    <t>CS_MA4X</t>
  </si>
  <si>
    <t>P_TA12X</t>
  </si>
  <si>
    <t>E_TA12X</t>
  </si>
  <si>
    <t>LE_TA12X</t>
  </si>
  <si>
    <t>SK_TA12X</t>
  </si>
  <si>
    <t>CS_TA12X</t>
  </si>
  <si>
    <t>B_TA12X</t>
  </si>
  <si>
    <t>A_TA12X</t>
  </si>
  <si>
    <t>M_TA12X</t>
  </si>
  <si>
    <t>BA_TA12X</t>
  </si>
  <si>
    <t>OS_TA12X</t>
  </si>
  <si>
    <t>OZ_TA12X</t>
  </si>
  <si>
    <t>L_TA12X</t>
  </si>
  <si>
    <t>ML_TA12X</t>
  </si>
  <si>
    <t>LK_TA12X</t>
  </si>
  <si>
    <t>CL_TA12X</t>
  </si>
  <si>
    <t>P_MA5X</t>
  </si>
  <si>
    <t>E_MA5X</t>
  </si>
  <si>
    <t>B_MA5X</t>
  </si>
  <si>
    <t>A_MA5X</t>
  </si>
  <si>
    <t>M_MA5X</t>
  </si>
  <si>
    <t>BA_MA5X</t>
  </si>
  <si>
    <t>OS_MA5X</t>
  </si>
  <si>
    <t>OZ_MA5X</t>
  </si>
  <si>
    <t>L_MA5X</t>
  </si>
  <si>
    <t>LE_MA5X</t>
  </si>
  <si>
    <t>ML_MA5X</t>
  </si>
  <si>
    <t>SK_MA5X</t>
  </si>
  <si>
    <t>CL_MA5X</t>
  </si>
  <si>
    <t>CS_MA5X</t>
  </si>
  <si>
    <t>P_ST18X24</t>
  </si>
  <si>
    <t>CS_MAXS8X</t>
  </si>
  <si>
    <t>SK_MAXS8X</t>
  </si>
  <si>
    <t>LE_MAXS8X</t>
  </si>
  <si>
    <t>E_MAXS8X</t>
  </si>
  <si>
    <t>P_MAXS8X</t>
  </si>
  <si>
    <t>LK_EK2X</t>
  </si>
  <si>
    <t>SK_EK2X</t>
  </si>
  <si>
    <t>JK_EK2X</t>
  </si>
  <si>
    <t>JK_MA5X</t>
  </si>
  <si>
    <t>P_ZA26X</t>
  </si>
  <si>
    <t>CL_KM8X</t>
  </si>
  <si>
    <r>
      <t xml:space="preserve">Kokmateriālu uzmērīšana tiek veikta saskaņā ar </t>
    </r>
    <r>
      <rPr>
        <b/>
        <i/>
        <sz val="10"/>
        <rFont val="Tahoma"/>
        <family val="2"/>
        <charset val="186"/>
      </rPr>
      <t>LVS 82:2024,</t>
    </r>
    <r>
      <rPr>
        <i/>
        <sz val="10"/>
        <rFont val="Tahoma"/>
        <family val="2"/>
        <charset val="186"/>
      </rPr>
      <t xml:space="preserve"> </t>
    </r>
    <r>
      <rPr>
        <b/>
        <i/>
        <sz val="10"/>
        <rFont val="Tahoma"/>
        <family val="2"/>
        <charset val="186"/>
      </rPr>
      <t>izmantojot individuālās uzmērīšanas metodi.</t>
    </r>
  </si>
  <si>
    <t>Sortiments</t>
  </si>
  <si>
    <r>
      <rPr>
        <b/>
        <i/>
        <sz val="8"/>
        <rFont val="Tahoma"/>
        <family val="2"/>
        <charset val="186"/>
      </rPr>
      <t xml:space="preserve">V </t>
    </r>
    <r>
      <rPr>
        <b/>
        <sz val="8"/>
        <rFont val="Tahoma"/>
        <family val="2"/>
        <charset val="186"/>
      </rPr>
      <t>variants</t>
    </r>
    <r>
      <rPr>
        <b/>
        <sz val="8"/>
        <color theme="0" tint="-0.499984740745262"/>
        <rFont val="Tahoma"/>
        <family val="2"/>
        <charset val="186"/>
      </rPr>
      <t xml:space="preserve"> </t>
    </r>
    <r>
      <rPr>
        <sz val="8"/>
        <color theme="0" tint="-0.499984740745262"/>
        <rFont val="Tahoma"/>
        <family val="2"/>
        <charset val="186"/>
      </rPr>
      <t>(17.12.2024)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</si>
</sst>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;;;"/>
    <numFmt numFmtId="166" formatCode="000000000000"/>
    <numFmt numFmtId="167" formatCode="0.0"/>
  </numFmts>
  <fonts count="43" x14ac:knownFonts="1">
    <font>
      <sz val="10"/>
      <name val="Bookman Old Style"/>
      <charset val="186"/>
    </font>
    <font>
      <sz val="10"/>
      <color theme="1"/>
      <name val="Times New Roman"/>
      <family val="2"/>
      <charset val="186"/>
    </font>
    <font>
      <sz val="10"/>
      <color theme="1"/>
      <name val="Times New Roman"/>
      <family val="2"/>
      <charset val="186"/>
    </font>
    <font>
      <sz val="10"/>
      <color theme="1"/>
      <name val="Times New Roman"/>
      <family val="2"/>
      <charset val="186"/>
    </font>
    <font>
      <sz val="10"/>
      <color theme="1"/>
      <name val="Times New Roman"/>
      <family val="2"/>
      <charset val="186"/>
    </font>
    <font>
      <sz val="10"/>
      <color theme="1"/>
      <name val="Times New Roman"/>
      <family val="2"/>
      <charset val="186"/>
    </font>
    <font>
      <sz val="10"/>
      <color theme="1"/>
      <name val="Times New Roman"/>
      <family val="2"/>
      <charset val="186"/>
    </font>
    <font>
      <sz val="10"/>
      <color theme="1"/>
      <name val="Times New Roman"/>
      <family val="2"/>
      <charset val="186"/>
    </font>
    <font>
      <sz val="8"/>
      <name val="Bookman Old Style"/>
      <family val="1"/>
      <charset val="186"/>
    </font>
    <font>
      <sz val="8"/>
      <color indexed="81"/>
      <name val="Tahoma"/>
      <family val="2"/>
      <charset val="186"/>
    </font>
    <font>
      <b/>
      <i/>
      <sz val="8"/>
      <color indexed="81"/>
      <name val="Tahoma"/>
      <family val="2"/>
      <charset val="186"/>
    </font>
    <font>
      <sz val="10"/>
      <color theme="1"/>
      <name val="Times New Roman"/>
      <family val="2"/>
      <charset val="186"/>
    </font>
    <font>
      <sz val="10"/>
      <name val="Tahoma"/>
      <family val="2"/>
      <charset val="186"/>
    </font>
    <font>
      <b/>
      <i/>
      <sz val="10"/>
      <name val="Tahoma"/>
      <family val="2"/>
      <charset val="186"/>
    </font>
    <font>
      <b/>
      <i/>
      <sz val="11"/>
      <name val="Tahoma"/>
      <family val="2"/>
      <charset val="186"/>
    </font>
    <font>
      <i/>
      <sz val="10"/>
      <name val="Tahoma"/>
      <family val="2"/>
      <charset val="186"/>
    </font>
    <font>
      <sz val="9"/>
      <name val="Tahoma"/>
      <family val="2"/>
      <charset val="186"/>
    </font>
    <font>
      <sz val="8"/>
      <name val="Tahoma"/>
      <family val="2"/>
      <charset val="186"/>
    </font>
    <font>
      <b/>
      <i/>
      <sz val="8"/>
      <name val="Tahoma"/>
      <family val="2"/>
      <charset val="186"/>
    </font>
    <font>
      <vertAlign val="superscript"/>
      <sz val="8"/>
      <name val="Tahoma"/>
      <family val="2"/>
      <charset val="186"/>
    </font>
    <font>
      <i/>
      <sz val="8"/>
      <name val="Tahoma"/>
      <family val="2"/>
      <charset val="186"/>
    </font>
    <font>
      <b/>
      <sz val="9"/>
      <name val="Tahoma"/>
      <family val="2"/>
      <charset val="186"/>
    </font>
    <font>
      <b/>
      <i/>
      <sz val="9"/>
      <name val="Tahoma"/>
      <family val="2"/>
      <charset val="186"/>
    </font>
    <font>
      <b/>
      <i/>
      <vertAlign val="superscript"/>
      <sz val="9"/>
      <name val="Tahoma"/>
      <family val="2"/>
      <charset val="186"/>
    </font>
    <font>
      <sz val="9"/>
      <color theme="1"/>
      <name val="Tahoma"/>
      <family val="2"/>
      <charset val="186"/>
    </font>
    <font>
      <b/>
      <sz val="10"/>
      <name val="Tahoma"/>
      <family val="2"/>
      <charset val="186"/>
    </font>
    <font>
      <b/>
      <sz val="8"/>
      <name val="Tahoma"/>
      <family val="2"/>
      <charset val="186"/>
    </font>
    <font>
      <sz val="10"/>
      <color theme="0" tint="-0.249977111117893"/>
      <name val="Bookman Old Style"/>
      <family val="1"/>
      <charset val="186"/>
    </font>
    <font>
      <b/>
      <i/>
      <sz val="12"/>
      <name val="Tahoma"/>
      <family val="2"/>
      <charset val="186"/>
    </font>
    <font>
      <sz val="10"/>
      <name val="Bookman Old Style"/>
      <family val="1"/>
      <charset val="186"/>
    </font>
    <font>
      <b/>
      <i/>
      <sz val="10"/>
      <color rgb="FFFF0000"/>
      <name val="Bookman Old Style"/>
      <family val="1"/>
      <charset val="186"/>
    </font>
    <font>
      <b/>
      <sz val="10"/>
      <name val="Times New Roman"/>
      <family val="1"/>
    </font>
    <font>
      <sz val="8"/>
      <color theme="0" tint="-0.499984740745262"/>
      <name val="Tahoma"/>
      <family val="2"/>
      <charset val="186"/>
    </font>
    <font>
      <b/>
      <sz val="8"/>
      <color theme="0" tint="-0.499984740745262"/>
      <name val="Tahoma"/>
      <family val="2"/>
      <charset val="186"/>
    </font>
    <font>
      <sz val="10"/>
      <color theme="9" tint="-0.249977111117893"/>
      <name val="Bookman Old Style"/>
      <family val="1"/>
      <charset val="186"/>
    </font>
    <font>
      <sz val="10"/>
      <color theme="5" tint="-0.249977111117893"/>
      <name val="Bookman Old Style"/>
      <family val="1"/>
      <charset val="186"/>
    </font>
    <font>
      <sz val="10"/>
      <color rgb="FF7030A0"/>
      <name val="Bookman Old Style"/>
      <family val="1"/>
      <charset val="186"/>
    </font>
    <font>
      <b/>
      <sz val="10"/>
      <color rgb="FF00B0F0"/>
      <name val="Bookman Old Style"/>
      <family val="1"/>
      <charset val="186"/>
    </font>
    <font>
      <sz val="10"/>
      <color theme="5" tint="-0.499984740745262"/>
      <name val="Bookman Old Style"/>
      <family val="1"/>
      <charset val="186"/>
    </font>
    <font>
      <sz val="9"/>
      <color indexed="81"/>
      <name val="Tahoma"/>
      <charset val="1"/>
    </font>
    <font>
      <sz val="8"/>
      <name val="Bookman Old Style"/>
      <charset val="186"/>
    </font>
    <font>
      <b/>
      <sz val="9"/>
      <color indexed="81"/>
      <name val="Tahoma"/>
      <charset val="1"/>
    </font>
    <font>
      <b/>
      <i/>
      <sz val="6"/>
      <name val="Tahom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1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theme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1"/>
      </left>
      <right/>
      <top style="thin">
        <color theme="1"/>
      </top>
      <bottom style="thin">
        <color theme="0" tint="-0.34998626667073579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1"/>
      </bottom>
      <diagonal/>
    </border>
    <border>
      <left style="thin">
        <color theme="0" tint="-0.34998626667073579"/>
      </left>
      <right/>
      <top style="thin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1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theme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1"/>
      </left>
      <right style="thin">
        <color theme="0" tint="-0.34998626667073579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1" fillId="0" borderId="0"/>
  </cellStyleXfs>
  <cellXfs count="131">
    <xf numFmtId="0" fontId="0" fillId="0" borderId="0" xfId="0"/>
    <xf numFmtId="49" fontId="11" fillId="0" borderId="3" xfId="1" applyNumberFormat="1" applyBorder="1" applyAlignment="1">
      <alignment horizontal="left"/>
    </xf>
    <xf numFmtId="49" fontId="7" fillId="0" borderId="3" xfId="1" applyNumberFormat="1" applyFont="1" applyBorder="1" applyAlignment="1">
      <alignment horizontal="left"/>
    </xf>
    <xf numFmtId="49" fontId="6" fillId="0" borderId="3" xfId="1" applyNumberFormat="1" applyFont="1" applyBorder="1" applyAlignment="1">
      <alignment horizontal="left"/>
    </xf>
    <xf numFmtId="49" fontId="4" fillId="0" borderId="3" xfId="1" applyNumberFormat="1" applyFont="1" applyBorder="1" applyAlignment="1">
      <alignment horizontal="left"/>
    </xf>
    <xf numFmtId="49" fontId="11" fillId="0" borderId="0" xfId="1" applyNumberFormat="1" applyAlignment="1">
      <alignment horizontal="left"/>
    </xf>
    <xf numFmtId="49" fontId="6" fillId="0" borderId="2" xfId="1" applyNumberFormat="1" applyFont="1" applyBorder="1" applyAlignment="1">
      <alignment horizontal="left"/>
    </xf>
    <xf numFmtId="49" fontId="3" fillId="0" borderId="3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1" fillId="0" borderId="3" xfId="1" applyNumberFormat="1" applyFont="1" applyBorder="1" applyAlignment="1">
      <alignment horizontal="left"/>
    </xf>
    <xf numFmtId="49" fontId="2" fillId="0" borderId="0" xfId="1" applyNumberFormat="1" applyFont="1" applyAlignment="1">
      <alignment horizontal="left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12" fillId="2" borderId="0" xfId="0" applyFont="1" applyFill="1" applyAlignment="1" applyProtection="1">
      <alignment horizontal="center"/>
      <protection locked="0"/>
    </xf>
    <xf numFmtId="164" fontId="12" fillId="0" borderId="0" xfId="0" applyNumberFormat="1" applyFont="1" applyProtection="1">
      <protection locked="0"/>
    </xf>
    <xf numFmtId="0" fontId="12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5" fillId="3" borderId="1" xfId="0" applyFont="1" applyFill="1" applyBorder="1" applyProtection="1">
      <protection locked="0"/>
    </xf>
    <xf numFmtId="0" fontId="20" fillId="0" borderId="9" xfId="0" applyFont="1" applyBorder="1" applyProtection="1">
      <protection locked="0"/>
    </xf>
    <xf numFmtId="0" fontId="18" fillId="0" borderId="10" xfId="0" applyFont="1" applyBorder="1" applyProtection="1">
      <protection locked="0"/>
    </xf>
    <xf numFmtId="0" fontId="17" fillId="0" borderId="10" xfId="0" applyFont="1" applyBorder="1" applyAlignment="1" applyProtection="1">
      <alignment vertical="center"/>
      <protection locked="0"/>
    </xf>
    <xf numFmtId="0" fontId="18" fillId="0" borderId="14" xfId="0" applyFont="1" applyBorder="1" applyProtection="1">
      <protection locked="0"/>
    </xf>
    <xf numFmtId="0" fontId="17" fillId="0" borderId="14" xfId="0" applyFont="1" applyBorder="1" applyAlignment="1" applyProtection="1">
      <alignment vertical="center"/>
      <protection locked="0"/>
    </xf>
    <xf numFmtId="0" fontId="20" fillId="0" borderId="19" xfId="0" applyFont="1" applyBorder="1" applyProtection="1">
      <protection locked="0"/>
    </xf>
    <xf numFmtId="0" fontId="17" fillId="0" borderId="20" xfId="0" applyFont="1" applyBorder="1" applyAlignment="1" applyProtection="1">
      <alignment vertical="center"/>
      <protection locked="0"/>
    </xf>
    <xf numFmtId="165" fontId="17" fillId="0" borderId="21" xfId="0" applyNumberFormat="1" applyFont="1" applyBorder="1" applyAlignment="1" applyProtection="1">
      <alignment vertical="center"/>
      <protection hidden="1"/>
    </xf>
    <xf numFmtId="0" fontId="17" fillId="0" borderId="23" xfId="0" applyFont="1" applyBorder="1" applyAlignment="1" applyProtection="1">
      <alignment vertical="center"/>
      <protection locked="0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7" fillId="0" borderId="27" xfId="0" applyFont="1" applyBorder="1" applyAlignment="1" applyProtection="1">
      <alignment horizontal="center" vertical="center" wrapText="1"/>
      <protection locked="0"/>
    </xf>
    <xf numFmtId="0" fontId="17" fillId="0" borderId="30" xfId="0" applyFont="1" applyBorder="1" applyAlignment="1" applyProtection="1">
      <alignment horizontal="center" vertical="center" wrapText="1"/>
      <protection locked="0"/>
    </xf>
    <xf numFmtId="165" fontId="17" fillId="4" borderId="22" xfId="0" applyNumberFormat="1" applyFont="1" applyFill="1" applyBorder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25" fillId="0" borderId="0" xfId="0" applyFont="1" applyProtection="1">
      <protection locked="0"/>
    </xf>
    <xf numFmtId="0" fontId="12" fillId="3" borderId="0" xfId="0" applyFont="1" applyFill="1" applyAlignment="1" applyProtection="1">
      <alignment vertical="center"/>
      <protection locked="0"/>
    </xf>
    <xf numFmtId="164" fontId="22" fillId="3" borderId="0" xfId="0" applyNumberFormat="1" applyFont="1" applyFill="1" applyAlignment="1" applyProtection="1">
      <alignment horizontal="right" vertical="center" wrapText="1"/>
      <protection hidden="1"/>
    </xf>
    <xf numFmtId="1" fontId="22" fillId="3" borderId="0" xfId="0" applyNumberFormat="1" applyFont="1" applyFill="1" applyAlignment="1" applyProtection="1">
      <alignment horizontal="right" vertical="center" wrapText="1"/>
      <protection hidden="1"/>
    </xf>
    <xf numFmtId="0" fontId="12" fillId="3" borderId="0" xfId="0" applyFont="1" applyFill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27" fillId="0" borderId="0" xfId="0" applyFont="1"/>
    <xf numFmtId="0" fontId="20" fillId="0" borderId="31" xfId="0" applyFont="1" applyBorder="1" applyProtection="1">
      <protection locked="0"/>
    </xf>
    <xf numFmtId="0" fontId="17" fillId="0" borderId="32" xfId="0" applyFont="1" applyBorder="1" applyAlignment="1" applyProtection="1">
      <alignment vertical="center"/>
      <protection locked="0"/>
    </xf>
    <xf numFmtId="0" fontId="17" fillId="0" borderId="33" xfId="0" applyFont="1" applyBorder="1" applyAlignment="1" applyProtection="1">
      <alignment vertical="center"/>
      <protection locked="0"/>
    </xf>
    <xf numFmtId="0" fontId="26" fillId="4" borderId="4" xfId="0" applyFont="1" applyFill="1" applyBorder="1" applyProtection="1">
      <protection locked="0"/>
    </xf>
    <xf numFmtId="1" fontId="21" fillId="4" borderId="34" xfId="0" applyNumberFormat="1" applyFont="1" applyFill="1" applyBorder="1" applyProtection="1">
      <protection hidden="1"/>
    </xf>
    <xf numFmtId="0" fontId="12" fillId="4" borderId="35" xfId="0" applyFont="1" applyFill="1" applyBorder="1" applyProtection="1">
      <protection locked="0"/>
    </xf>
    <xf numFmtId="164" fontId="21" fillId="4" borderId="36" xfId="0" applyNumberFormat="1" applyFont="1" applyFill="1" applyBorder="1" applyProtection="1">
      <protection hidden="1"/>
    </xf>
    <xf numFmtId="1" fontId="21" fillId="4" borderId="37" xfId="0" applyNumberFormat="1" applyFont="1" applyFill="1" applyBorder="1" applyProtection="1">
      <protection hidden="1"/>
    </xf>
    <xf numFmtId="164" fontId="21" fillId="4" borderId="38" xfId="0" applyNumberFormat="1" applyFont="1" applyFill="1" applyBorder="1" applyProtection="1">
      <protection hidden="1"/>
    </xf>
    <xf numFmtId="164" fontId="21" fillId="4" borderId="39" xfId="0" applyNumberFormat="1" applyFont="1" applyFill="1" applyBorder="1" applyProtection="1">
      <protection hidden="1"/>
    </xf>
    <xf numFmtId="0" fontId="16" fillId="2" borderId="0" xfId="0" applyFont="1" applyFill="1" applyProtection="1">
      <protection hidden="1"/>
    </xf>
    <xf numFmtId="14" fontId="18" fillId="0" borderId="0" xfId="0" applyNumberFormat="1" applyFont="1" applyProtection="1">
      <protection locked="0"/>
    </xf>
    <xf numFmtId="0" fontId="29" fillId="0" borderId="0" xfId="0" applyFont="1" applyAlignment="1">
      <alignment horizontal="center" vertical="center" wrapText="1"/>
    </xf>
    <xf numFmtId="167" fontId="31" fillId="0" borderId="40" xfId="0" applyNumberFormat="1" applyFont="1" applyBorder="1" applyAlignment="1">
      <alignment horizontal="center"/>
    </xf>
    <xf numFmtId="167" fontId="31" fillId="0" borderId="41" xfId="0" applyNumberFormat="1" applyFont="1" applyBorder="1" applyAlignment="1">
      <alignment horizontal="center"/>
    </xf>
    <xf numFmtId="167" fontId="31" fillId="0" borderId="42" xfId="0" applyNumberFormat="1" applyFont="1" applyBorder="1" applyAlignment="1">
      <alignment horizontal="center"/>
    </xf>
    <xf numFmtId="167" fontId="31" fillId="0" borderId="43" xfId="0" applyNumberFormat="1" applyFont="1" applyBorder="1" applyAlignment="1">
      <alignment horizontal="center"/>
    </xf>
    <xf numFmtId="0" fontId="29" fillId="0" borderId="0" xfId="0" applyFont="1"/>
    <xf numFmtId="0" fontId="35" fillId="0" borderId="0" xfId="0" applyFont="1"/>
    <xf numFmtId="0" fontId="26" fillId="0" borderId="0" xfId="0" applyFont="1" applyProtection="1">
      <protection locked="0"/>
    </xf>
    <xf numFmtId="0" fontId="34" fillId="0" borderId="1" xfId="0" applyFont="1" applyBorder="1"/>
    <xf numFmtId="49" fontId="6" fillId="0" borderId="44" xfId="1" applyNumberFormat="1" applyFont="1" applyBorder="1" applyAlignment="1">
      <alignment horizontal="left"/>
    </xf>
    <xf numFmtId="49" fontId="11" fillId="0" borderId="44" xfId="1" applyNumberFormat="1" applyBorder="1" applyAlignment="1">
      <alignment horizontal="left"/>
    </xf>
    <xf numFmtId="49" fontId="1" fillId="0" borderId="44" xfId="1" applyNumberFormat="1" applyFont="1" applyBorder="1" applyAlignment="1">
      <alignment horizontal="left"/>
    </xf>
    <xf numFmtId="49" fontId="5" fillId="0" borderId="44" xfId="1" applyNumberFormat="1" applyFont="1" applyBorder="1" applyAlignment="1">
      <alignment horizontal="left"/>
    </xf>
    <xf numFmtId="0" fontId="36" fillId="0" borderId="1" xfId="0" applyFont="1" applyBorder="1"/>
    <xf numFmtId="0" fontId="37" fillId="0" borderId="1" xfId="0" applyFont="1" applyBorder="1"/>
    <xf numFmtId="0" fontId="38" fillId="0" borderId="0" xfId="0" applyFont="1"/>
    <xf numFmtId="0" fontId="34" fillId="0" borderId="2" xfId="0" applyFont="1" applyBorder="1"/>
    <xf numFmtId="0" fontId="34" fillId="0" borderId="3" xfId="0" applyFont="1" applyBorder="1"/>
    <xf numFmtId="0" fontId="34" fillId="0" borderId="0" xfId="0" applyFont="1"/>
    <xf numFmtId="0" fontId="36" fillId="0" borderId="0" xfId="0" applyFont="1"/>
    <xf numFmtId="0" fontId="36" fillId="0" borderId="3" xfId="0" applyFont="1" applyBorder="1"/>
    <xf numFmtId="0" fontId="34" fillId="0" borderId="45" xfId="0" applyFont="1" applyBorder="1"/>
    <xf numFmtId="0" fontId="35" fillId="0" borderId="1" xfId="0" applyFont="1" applyBorder="1"/>
    <xf numFmtId="0" fontId="38" fillId="0" borderId="1" xfId="0" applyFont="1" applyBorder="1"/>
    <xf numFmtId="0" fontId="0" fillId="0" borderId="1" xfId="0" applyBorder="1"/>
    <xf numFmtId="49" fontId="1" fillId="0" borderId="1" xfId="1" applyNumberFormat="1" applyFont="1" applyBorder="1" applyAlignment="1">
      <alignment horizontal="left"/>
    </xf>
    <xf numFmtId="49" fontId="11" fillId="0" borderId="1" xfId="1" applyNumberFormat="1" applyBorder="1" applyAlignment="1">
      <alignment horizontal="left"/>
    </xf>
    <xf numFmtId="49" fontId="5" fillId="0" borderId="1" xfId="1" applyNumberFormat="1" applyFont="1" applyBorder="1" applyAlignment="1">
      <alignment horizontal="left"/>
    </xf>
    <xf numFmtId="49" fontId="6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left"/>
    </xf>
    <xf numFmtId="0" fontId="16" fillId="0" borderId="0" xfId="0" applyFont="1" applyAlignment="1" applyProtection="1">
      <alignment horizontal="right"/>
      <protection hidden="1"/>
    </xf>
    <xf numFmtId="0" fontId="16" fillId="0" borderId="0" xfId="0" applyFont="1" applyAlignment="1" applyProtection="1">
      <alignment horizontal="center"/>
      <protection hidden="1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28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0" fontId="16" fillId="0" borderId="29" xfId="0" applyFont="1" applyBorder="1" applyAlignment="1" applyProtection="1">
      <alignment horizontal="center"/>
      <protection locked="0"/>
    </xf>
    <xf numFmtId="0" fontId="16" fillId="0" borderId="46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right"/>
      <protection locked="0"/>
    </xf>
    <xf numFmtId="0" fontId="26" fillId="0" borderId="7" xfId="0" applyFont="1" applyBorder="1" applyAlignment="1" applyProtection="1">
      <alignment horizontal="right"/>
      <protection locked="0"/>
    </xf>
    <xf numFmtId="0" fontId="17" fillId="0" borderId="0" xfId="0" applyFont="1" applyAlignment="1" applyProtection="1">
      <alignment horizontal="right"/>
      <protection locked="0"/>
    </xf>
    <xf numFmtId="164" fontId="22" fillId="3" borderId="0" xfId="0" applyNumberFormat="1" applyFont="1" applyFill="1" applyAlignment="1" applyProtection="1">
      <alignment horizontal="right" vertical="center"/>
      <protection hidden="1"/>
    </xf>
    <xf numFmtId="0" fontId="22" fillId="3" borderId="0" xfId="0" applyFont="1" applyFill="1" applyAlignment="1" applyProtection="1">
      <alignment horizontal="right" vertical="center"/>
      <protection hidden="1"/>
    </xf>
    <xf numFmtId="0" fontId="12" fillId="3" borderId="4" xfId="0" applyFont="1" applyFill="1" applyBorder="1" applyAlignment="1" applyProtection="1">
      <alignment horizontal="center"/>
      <protection locked="0"/>
    </xf>
    <xf numFmtId="0" fontId="12" fillId="3" borderId="5" xfId="0" applyFont="1" applyFill="1" applyBorder="1" applyAlignment="1" applyProtection="1">
      <alignment horizontal="center"/>
      <protection locked="0"/>
    </xf>
    <xf numFmtId="0" fontId="12" fillId="3" borderId="6" xfId="0" applyFont="1" applyFill="1" applyBorder="1" applyAlignment="1" applyProtection="1">
      <alignment horizontal="center"/>
      <protection locked="0"/>
    </xf>
    <xf numFmtId="16" fontId="15" fillId="3" borderId="4" xfId="0" applyNumberFormat="1" applyFont="1" applyFill="1" applyBorder="1" applyAlignment="1" applyProtection="1">
      <alignment horizontal="center"/>
      <protection locked="0"/>
    </xf>
    <xf numFmtId="0" fontId="15" fillId="3" borderId="5" xfId="0" applyFont="1" applyFill="1" applyBorder="1" applyAlignment="1" applyProtection="1">
      <alignment horizontal="center"/>
      <protection locked="0"/>
    </xf>
    <xf numFmtId="0" fontId="15" fillId="3" borderId="6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15" fillId="3" borderId="4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7" xfId="0" applyFont="1" applyBorder="1" applyAlignment="1" applyProtection="1">
      <alignment horizontal="right"/>
      <protection locked="0"/>
    </xf>
    <xf numFmtId="166" fontId="15" fillId="3" borderId="4" xfId="0" applyNumberFormat="1" applyFont="1" applyFill="1" applyBorder="1" applyAlignment="1" applyProtection="1">
      <alignment horizontal="center"/>
      <protection locked="0"/>
    </xf>
    <xf numFmtId="166" fontId="15" fillId="3" borderId="5" xfId="0" applyNumberFormat="1" applyFont="1" applyFill="1" applyBorder="1" applyAlignment="1" applyProtection="1">
      <alignment horizontal="center"/>
      <protection locked="0"/>
    </xf>
    <xf numFmtId="166" fontId="15" fillId="3" borderId="6" xfId="0" applyNumberFormat="1" applyFont="1" applyFill="1" applyBorder="1" applyAlignment="1" applyProtection="1">
      <alignment horizontal="center"/>
      <protection locked="0"/>
    </xf>
    <xf numFmtId="0" fontId="17" fillId="0" borderId="24" xfId="0" applyFont="1" applyBorder="1" applyAlignment="1" applyProtection="1">
      <alignment horizontal="center" vertical="center" textRotation="90"/>
      <protection locked="0"/>
    </xf>
    <xf numFmtId="0" fontId="17" fillId="0" borderId="25" xfId="0" applyFont="1" applyBorder="1" applyAlignment="1" applyProtection="1">
      <alignment horizontal="center" vertical="center" textRotation="90"/>
      <protection locked="0"/>
    </xf>
    <xf numFmtId="0" fontId="17" fillId="0" borderId="26" xfId="0" applyFont="1" applyBorder="1" applyAlignment="1" applyProtection="1">
      <alignment horizontal="center" vertical="center" textRotation="90"/>
      <protection locked="0"/>
    </xf>
    <xf numFmtId="1" fontId="22" fillId="3" borderId="0" xfId="0" applyNumberFormat="1" applyFont="1" applyFill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right"/>
      <protection hidden="1"/>
    </xf>
    <xf numFmtId="0" fontId="42" fillId="0" borderId="11" xfId="0" applyFont="1" applyBorder="1" applyProtection="1">
      <protection locked="0"/>
    </xf>
  </cellXfs>
  <cellStyles count="2">
    <cellStyle name="Normal" xfId="0" builtinId="0"/>
    <cellStyle name="Parastais 2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1">
    <tabColor theme="6" tint="0.39997558519241921"/>
    <pageSetUpPr fitToPage="1"/>
  </sheetPr>
  <dimension ref="A1:AH139"/>
  <sheetViews>
    <sheetView showGridLines="0" tabSelected="1" zoomScale="80" zoomScaleNormal="80" zoomScaleSheetLayoutView="100" workbookViewId="0">
      <pane xSplit="1" ySplit="13" topLeftCell="B15" activePane="bottomRight" state="frozen"/>
      <selection pane="topRight" activeCell="B1" sqref="B1"/>
      <selection pane="bottomLeft" activeCell="A15" sqref="A15"/>
      <selection pane="bottomRight" activeCell="Z18" sqref="Z18"/>
    </sheetView>
  </sheetViews>
  <sheetFormatPr defaultColWidth="9" defaultRowHeight="13.2" x14ac:dyDescent="0.25"/>
  <cols>
    <col min="1" max="1" width="3.453125" style="11" customWidth="1"/>
    <col min="2" max="2" width="5.81640625" style="11" customWidth="1"/>
    <col min="3" max="3" width="5.36328125" style="11" customWidth="1"/>
    <col min="4" max="4" width="6.7265625" style="11" customWidth="1"/>
    <col min="5" max="5" width="6.08984375" style="11" customWidth="1"/>
    <col min="6" max="6" width="5.36328125" style="11" customWidth="1"/>
    <col min="7" max="7" width="6.7265625" style="11" customWidth="1"/>
    <col min="8" max="8" width="7" style="11" customWidth="1"/>
    <col min="9" max="9" width="5.36328125" style="11" customWidth="1"/>
    <col min="10" max="10" width="6.81640625" style="11" customWidth="1"/>
    <col min="11" max="11" width="6.08984375" style="11" customWidth="1"/>
    <col min="12" max="12" width="5.36328125" style="11" customWidth="1"/>
    <col min="13" max="13" width="6.7265625" style="11" customWidth="1"/>
    <col min="14" max="14" width="6.08984375" style="11" customWidth="1"/>
    <col min="15" max="15" width="5.36328125" style="11" customWidth="1"/>
    <col min="16" max="16" width="6.7265625" style="11" customWidth="1"/>
    <col min="17" max="17" width="7.54296875" style="11" customWidth="1"/>
    <col min="18" max="18" width="5.36328125" style="11" customWidth="1"/>
    <col min="19" max="19" width="6.7265625" style="11" customWidth="1"/>
    <col min="20" max="20" width="6.08984375" style="11" customWidth="1"/>
    <col min="21" max="21" width="5.36328125" style="11" customWidth="1"/>
    <col min="22" max="22" width="6.7265625" style="11" customWidth="1"/>
    <col min="23" max="23" width="6.08984375" style="11" customWidth="1"/>
    <col min="24" max="24" width="5.36328125" style="11" customWidth="1"/>
    <col min="25" max="25" width="6.7265625" style="11" customWidth="1"/>
    <col min="26" max="26" width="6.453125" style="11" customWidth="1"/>
    <col min="27" max="27" width="5.36328125" style="11" customWidth="1"/>
    <col min="28" max="28" width="6.7265625" style="11" customWidth="1"/>
    <col min="29" max="29" width="6.453125" style="11" customWidth="1"/>
    <col min="30" max="30" width="5.36328125" style="11" customWidth="1"/>
    <col min="31" max="31" width="6.7265625" style="11" customWidth="1"/>
    <col min="32" max="32" width="6.54296875" style="11" customWidth="1"/>
    <col min="33" max="33" width="5.36328125" style="11" customWidth="1"/>
    <col min="34" max="34" width="6.7265625" style="11" customWidth="1"/>
    <col min="35" max="16384" width="9" style="11"/>
  </cols>
  <sheetData>
    <row r="1" spans="1:34" ht="33.75" customHeight="1" x14ac:dyDescent="0.25">
      <c r="B1" s="63"/>
      <c r="C1" s="12"/>
      <c r="D1" s="12"/>
      <c r="E1" s="12"/>
      <c r="F1" s="12"/>
      <c r="G1" s="12"/>
      <c r="H1" s="12"/>
      <c r="I1" s="115" t="s">
        <v>32</v>
      </c>
      <c r="J1" s="116"/>
      <c r="K1" s="116"/>
      <c r="L1" s="116"/>
      <c r="M1" s="116"/>
      <c r="N1" s="116"/>
      <c r="O1" s="116"/>
      <c r="P1" s="116"/>
      <c r="Q1" s="116"/>
      <c r="R1" s="116"/>
      <c r="S1" s="13" t="s">
        <v>10</v>
      </c>
      <c r="T1" s="27"/>
      <c r="U1" s="12"/>
      <c r="V1" s="12"/>
      <c r="W1" s="11" t="s">
        <v>14</v>
      </c>
    </row>
    <row r="2" spans="1:34" ht="13.5" customHeight="1" x14ac:dyDescent="0.25">
      <c r="W2" s="71" t="s">
        <v>166</v>
      </c>
    </row>
    <row r="3" spans="1:34" ht="14.25" customHeight="1" x14ac:dyDescent="0.25">
      <c r="A3" s="118" t="s">
        <v>13</v>
      </c>
      <c r="B3" s="118"/>
      <c r="C3" s="118"/>
      <c r="D3" s="119"/>
      <c r="E3" s="117"/>
      <c r="F3" s="112"/>
      <c r="G3" s="112"/>
      <c r="H3" s="112"/>
      <c r="I3" s="113"/>
      <c r="U3" s="14"/>
      <c r="V3" s="15"/>
      <c r="W3" s="15"/>
    </row>
    <row r="4" spans="1:34" ht="3.75" customHeight="1" x14ac:dyDescent="0.25">
      <c r="A4" s="16"/>
      <c r="B4" s="16"/>
      <c r="C4" s="16"/>
      <c r="D4" s="17"/>
      <c r="E4" s="17"/>
      <c r="F4" s="17"/>
      <c r="G4" s="17"/>
      <c r="H4" s="17"/>
    </row>
    <row r="5" spans="1:34" ht="4.5" customHeight="1" x14ac:dyDescent="0.25">
      <c r="A5" s="18"/>
      <c r="B5" s="18"/>
      <c r="C5" s="19"/>
      <c r="D5" s="19"/>
      <c r="E5" s="19"/>
      <c r="F5" s="19"/>
    </row>
    <row r="6" spans="1:34" ht="13.5" customHeight="1" x14ac:dyDescent="0.25">
      <c r="A6" s="114" t="s">
        <v>5</v>
      </c>
      <c r="B6" s="114"/>
      <c r="C6" s="117"/>
      <c r="D6" s="112"/>
      <c r="E6" s="112"/>
      <c r="F6" s="113"/>
      <c r="H6" s="120" t="s">
        <v>7</v>
      </c>
      <c r="I6" s="120"/>
      <c r="J6" s="121"/>
      <c r="K6" s="122"/>
      <c r="L6" s="123"/>
      <c r="M6" s="123"/>
      <c r="N6" s="124"/>
      <c r="P6" s="120" t="s">
        <v>6</v>
      </c>
      <c r="Q6" s="120"/>
      <c r="R6" s="121"/>
      <c r="S6" s="117"/>
      <c r="T6" s="113"/>
      <c r="U6" s="114" t="s">
        <v>90</v>
      </c>
      <c r="V6" s="114"/>
      <c r="W6" s="111"/>
      <c r="X6" s="112"/>
      <c r="Y6" s="113"/>
    </row>
    <row r="7" spans="1:34" ht="12.75" customHeight="1" x14ac:dyDescent="0.25"/>
    <row r="8" spans="1:34" ht="13.5" customHeight="1" x14ac:dyDescent="0.25">
      <c r="A8" s="15" t="s">
        <v>164</v>
      </c>
      <c r="P8" s="11" t="s">
        <v>15</v>
      </c>
      <c r="V8" s="27"/>
    </row>
    <row r="9" spans="1:34" ht="17.25" customHeight="1" x14ac:dyDescent="0.25">
      <c r="A9" s="15" t="s">
        <v>4</v>
      </c>
      <c r="Z9" s="120"/>
      <c r="AA9" s="120"/>
      <c r="AB9" s="120"/>
      <c r="AC9" s="120"/>
      <c r="AD9" s="120"/>
      <c r="AE9" s="120"/>
      <c r="AF9" s="120"/>
      <c r="AG9" s="120"/>
      <c r="AH9" s="120"/>
    </row>
    <row r="10" spans="1:34" ht="7.2" customHeight="1" x14ac:dyDescent="0.25"/>
    <row r="11" spans="1:34" ht="15" customHeight="1" x14ac:dyDescent="0.25">
      <c r="A11" s="125" t="s">
        <v>0</v>
      </c>
      <c r="B11" s="130" t="s">
        <v>165</v>
      </c>
      <c r="C11" s="96"/>
      <c r="D11" s="98"/>
      <c r="E11" s="130" t="s">
        <v>165</v>
      </c>
      <c r="F11" s="96"/>
      <c r="G11" s="98"/>
      <c r="H11" s="130" t="s">
        <v>165</v>
      </c>
      <c r="I11" s="96"/>
      <c r="J11" s="98"/>
      <c r="K11" s="130" t="s">
        <v>165</v>
      </c>
      <c r="L11" s="96"/>
      <c r="M11" s="97"/>
      <c r="N11" s="130" t="s">
        <v>165</v>
      </c>
      <c r="O11" s="96"/>
      <c r="P11" s="97"/>
      <c r="Q11" s="130" t="s">
        <v>165</v>
      </c>
      <c r="R11" s="96"/>
      <c r="S11" s="98"/>
      <c r="T11" s="130" t="s">
        <v>165</v>
      </c>
      <c r="U11" s="96"/>
      <c r="V11" s="98"/>
      <c r="W11" s="130" t="s">
        <v>165</v>
      </c>
      <c r="X11" s="96"/>
      <c r="Y11" s="97"/>
      <c r="Z11" s="130" t="s">
        <v>165</v>
      </c>
      <c r="AA11" s="96"/>
      <c r="AB11" s="98"/>
      <c r="AC11" s="130" t="s">
        <v>165</v>
      </c>
      <c r="AD11" s="96"/>
      <c r="AE11" s="97"/>
      <c r="AF11" s="130" t="s">
        <v>165</v>
      </c>
      <c r="AG11" s="96"/>
      <c r="AH11" s="98"/>
    </row>
    <row r="12" spans="1:34" x14ac:dyDescent="0.25">
      <c r="A12" s="126"/>
      <c r="B12" s="31" t="s">
        <v>9</v>
      </c>
      <c r="C12" s="99"/>
      <c r="D12" s="100"/>
      <c r="E12" s="31" t="s">
        <v>9</v>
      </c>
      <c r="F12" s="101"/>
      <c r="G12" s="102"/>
      <c r="H12" s="31" t="s">
        <v>9</v>
      </c>
      <c r="I12" s="99"/>
      <c r="J12" s="100"/>
      <c r="K12" s="29" t="s">
        <v>9</v>
      </c>
      <c r="L12" s="99"/>
      <c r="M12" s="101"/>
      <c r="N12" s="31" t="s">
        <v>9</v>
      </c>
      <c r="O12" s="99"/>
      <c r="P12" s="101"/>
      <c r="Q12" s="31" t="s">
        <v>9</v>
      </c>
      <c r="R12" s="99"/>
      <c r="S12" s="100"/>
      <c r="T12" s="31" t="s">
        <v>9</v>
      </c>
      <c r="U12" s="99"/>
      <c r="V12" s="100"/>
      <c r="W12" s="29" t="s">
        <v>9</v>
      </c>
      <c r="X12" s="99"/>
      <c r="Y12" s="101"/>
      <c r="Z12" s="31" t="s">
        <v>9</v>
      </c>
      <c r="AA12" s="99"/>
      <c r="AB12" s="100"/>
      <c r="AC12" s="29" t="s">
        <v>9</v>
      </c>
      <c r="AD12" s="99"/>
      <c r="AE12" s="101"/>
      <c r="AF12" s="31" t="s">
        <v>9</v>
      </c>
      <c r="AG12" s="99"/>
      <c r="AH12" s="100"/>
    </row>
    <row r="13" spans="1:34" x14ac:dyDescent="0.25">
      <c r="A13" s="127"/>
      <c r="B13" s="37" t="s">
        <v>1</v>
      </c>
      <c r="C13" s="38" t="s">
        <v>25</v>
      </c>
      <c r="D13" s="39" t="s">
        <v>26</v>
      </c>
      <c r="E13" s="37" t="s">
        <v>1</v>
      </c>
      <c r="F13" s="38" t="s">
        <v>25</v>
      </c>
      <c r="G13" s="39" t="s">
        <v>26</v>
      </c>
      <c r="H13" s="37" t="s">
        <v>1</v>
      </c>
      <c r="I13" s="38" t="s">
        <v>25</v>
      </c>
      <c r="J13" s="39" t="s">
        <v>26</v>
      </c>
      <c r="K13" s="40" t="s">
        <v>1</v>
      </c>
      <c r="L13" s="38" t="s">
        <v>25</v>
      </c>
      <c r="M13" s="41" t="s">
        <v>26</v>
      </c>
      <c r="N13" s="37" t="s">
        <v>1</v>
      </c>
      <c r="O13" s="38" t="s">
        <v>25</v>
      </c>
      <c r="P13" s="41" t="s">
        <v>26</v>
      </c>
      <c r="Q13" s="37" t="s">
        <v>1</v>
      </c>
      <c r="R13" s="38" t="s">
        <v>25</v>
      </c>
      <c r="S13" s="39" t="s">
        <v>26</v>
      </c>
      <c r="T13" s="37" t="s">
        <v>1</v>
      </c>
      <c r="U13" s="38" t="s">
        <v>25</v>
      </c>
      <c r="V13" s="39" t="s">
        <v>26</v>
      </c>
      <c r="W13" s="40" t="s">
        <v>1</v>
      </c>
      <c r="X13" s="38" t="s">
        <v>25</v>
      </c>
      <c r="Y13" s="41" t="s">
        <v>26</v>
      </c>
      <c r="Z13" s="37" t="s">
        <v>1</v>
      </c>
      <c r="AA13" s="38" t="s">
        <v>25</v>
      </c>
      <c r="AB13" s="39" t="s">
        <v>26</v>
      </c>
      <c r="AC13" s="40" t="s">
        <v>1</v>
      </c>
      <c r="AD13" s="38" t="s">
        <v>25</v>
      </c>
      <c r="AE13" s="41" t="s">
        <v>26</v>
      </c>
      <c r="AF13" s="37" t="s">
        <v>1</v>
      </c>
      <c r="AG13" s="38" t="s">
        <v>25</v>
      </c>
      <c r="AH13" s="39" t="s">
        <v>26</v>
      </c>
    </row>
    <row r="14" spans="1:34" hidden="1" x14ac:dyDescent="0.25">
      <c r="A14" s="33">
        <v>4</v>
      </c>
      <c r="B14" s="34"/>
      <c r="C14" s="35" t="str">
        <f>IFERROR(ROUND((3.1416*(($A14+0.5)^2+($A14+0.5+VLOOKUP(C$11,katalogi!$A$2:$C$93,IF(Sortimenti!$A14&lt;28,2,3),0)*Sortimenti!C$12)^2)*Sortimenti!C$12)/80000,3),"")</f>
        <v/>
      </c>
      <c r="D14" s="42" t="str">
        <f>IFERROR(SUM(B14*C14),"")</f>
        <v/>
      </c>
      <c r="E14" s="34"/>
      <c r="F14" s="35" t="str">
        <f>IFERROR(ROUND((3.1416*(($A14+0.5)^2+($A14+0.5+VLOOKUP(F$11,katalogi!$A$2:$C$93,IF(Sortimenti!$A14&lt;28,2,3),0)*Sortimenti!F$12)^2)*Sortimenti!F$12)/80000,3),"")</f>
        <v/>
      </c>
      <c r="G14" s="42" t="str">
        <f>IFERROR(SUM(E14*F14),"")</f>
        <v/>
      </c>
      <c r="H14" s="34"/>
      <c r="I14" s="35" t="str">
        <f>IFERROR(ROUND((3.1416*(($A14+0.5)^2+($A14+0.5+VLOOKUP(I$11,katalogi!$A$2:$C$93,IF(Sortimenti!$A14&lt;28,2,3),0)*Sortimenti!I$12)^2)*Sortimenti!I$12)/80000,3),"")</f>
        <v/>
      </c>
      <c r="J14" s="42" t="str">
        <f>IFERROR(SUM(H14*I14),"")</f>
        <v/>
      </c>
      <c r="K14" s="36"/>
      <c r="L14" s="35" t="str">
        <f>IFERROR(ROUND((3.1416*(($A14+0.5)^2+($A14+0.5+VLOOKUP(L$11,katalogi!$A$2:$C$93,IF(Sortimenti!$A14&lt;28,2,3),0)*Sortimenti!L$12)^2)*Sortimenti!L$12)/80000,3),"")</f>
        <v/>
      </c>
      <c r="M14" s="42" t="str">
        <f>IFERROR(SUM(K14*L14),"")</f>
        <v/>
      </c>
      <c r="N14" s="34"/>
      <c r="O14" s="35" t="str">
        <f>IFERROR(ROUND((3.1416*(($A14+0.5)^2+($A14+0.5+VLOOKUP(O$11,katalogi!$A$2:$C$93,IF(Sortimenti!$A14&lt;28,2,3),0)*Sortimenti!O$12)^2)*Sortimenti!O$12)/80000,3),"")</f>
        <v/>
      </c>
      <c r="P14" s="42" t="str">
        <f>IFERROR(SUM(N14*O14),"")</f>
        <v/>
      </c>
      <c r="Q14" s="34"/>
      <c r="R14" s="35" t="str">
        <f>IFERROR(ROUND((3.1416*(($A14+0.5)^2+($A14+0.5+VLOOKUP(R$11,katalogi!$A$2:$C$93,IF(Sortimenti!$A14&lt;28,2,3),0)*Sortimenti!R$12)^2)*Sortimenti!R$12)/80000,3),"")</f>
        <v/>
      </c>
      <c r="S14" s="42" t="str">
        <f>IFERROR(SUM(Q14*R14),"")</f>
        <v/>
      </c>
      <c r="T14" s="34"/>
      <c r="U14" s="35" t="str">
        <f>IFERROR(ROUND((3.1416*(($A14+0.5)^2+($A14+0.5+VLOOKUP(U$11,katalogi!$A$2:$C$93,IF(Sortimenti!$A14&lt;28,2,3),0)*Sortimenti!U$12)^2)*Sortimenti!U$12)/80000,3),"")</f>
        <v/>
      </c>
      <c r="V14" s="42" t="str">
        <f>IFERROR(SUM(T14*U14),"")</f>
        <v/>
      </c>
      <c r="W14" s="36"/>
      <c r="X14" s="35" t="str">
        <f>IFERROR(ROUND((3.1416*(($A14+0.5)^2+($A14+0.5+VLOOKUP(X$11,katalogi!$A$2:$C$93,IF(Sortimenti!$A14&lt;28,2,3),0)*Sortimenti!X$12)^2)*Sortimenti!X$12)/80000,3),"")</f>
        <v/>
      </c>
      <c r="Y14" s="42" t="str">
        <f>IFERROR(SUM(W14*X14),"")</f>
        <v/>
      </c>
      <c r="Z14" s="34"/>
      <c r="AA14" s="35" t="str">
        <f>IFERROR(ROUND((3.1416*(($A14+0.5)^2+($A14+0.5+VLOOKUP(AA$11,katalogi!$A$2:$C$93,IF(Sortimenti!$A14&lt;28,2,3),0)*Sortimenti!AA$12)^2)*Sortimenti!AA$12)/80000,3),"")</f>
        <v/>
      </c>
      <c r="AB14" s="42" t="str">
        <f>IFERROR(SUM(Z14*AA14),"")</f>
        <v/>
      </c>
      <c r="AC14" s="36"/>
      <c r="AD14" s="35" t="str">
        <f>IFERROR(ROUND((3.1416*(($A14+0.5)^2+($A14+0.5+VLOOKUP(AD$11,katalogi!$A$2:$C$93,IF(Sortimenti!$A14&lt;28,2,3),0)*Sortimenti!AD$12)^2)*Sortimenti!AD$12)/80000,3),"")</f>
        <v/>
      </c>
      <c r="AE14" s="42" t="str">
        <f>IFERROR(SUM(AC14*AD14),"")</f>
        <v/>
      </c>
      <c r="AF14" s="34"/>
      <c r="AG14" s="35" t="str">
        <f>IFERROR(ROUND((3.1416*(($A14+0.5)^2+($A14+0.5+VLOOKUP(AG$11,katalogi!$A$2:$C$93,IF(Sortimenti!$A14&lt;28,2,3),0)*Sortimenti!AG$12)^2)*Sortimenti!AG$12)/80000,3),"")</f>
        <v/>
      </c>
      <c r="AH14" s="42" t="str">
        <f>IFERROR(SUM(AF14*AG14),"")</f>
        <v/>
      </c>
    </row>
    <row r="15" spans="1:34" x14ac:dyDescent="0.25">
      <c r="A15" s="33">
        <v>5</v>
      </c>
      <c r="B15" s="34"/>
      <c r="C15" s="35" t="str">
        <f>IFERROR(ROUND((3.1416*(($A15+0.5)^2+($A15+0.5+VLOOKUP(C$11,katalogi!$A$2:$C$93,IF(Sortimenti!$A15&lt;28,2,3),0)*Sortimenti!C$12)^2)*Sortimenti!C$12)/80000,3),"")</f>
        <v/>
      </c>
      <c r="D15" s="42" t="str">
        <f>IFERROR(SUM(B15*C15),"")</f>
        <v/>
      </c>
      <c r="E15" s="34"/>
      <c r="F15" s="35" t="str">
        <f>IFERROR(ROUND((3.1416*(($A15+0.5)^2+($A15+0.5+VLOOKUP(F$11,katalogi!$A$2:$C$93,IF(Sortimenti!$A15&lt;28,2,3),0)*Sortimenti!F$12)^2)*Sortimenti!F$12)/80000,3),"")</f>
        <v/>
      </c>
      <c r="G15" s="42" t="str">
        <f>IFERROR(SUM(E15*F15),"")</f>
        <v/>
      </c>
      <c r="H15" s="34"/>
      <c r="I15" s="35" t="str">
        <f>IFERROR(ROUND((3.1416*(($A15+0.5)^2+($A15+0.5+VLOOKUP(I$11,katalogi!$A$2:$C$93,IF(Sortimenti!$A15&lt;28,2,3),0)*Sortimenti!I$12)^2)*Sortimenti!I$12)/80000,3),"")</f>
        <v/>
      </c>
      <c r="J15" s="42" t="str">
        <f>IFERROR(SUM(H15*I15),"")</f>
        <v/>
      </c>
      <c r="K15" s="36"/>
      <c r="L15" s="35" t="str">
        <f>IFERROR(ROUND((3.1416*(($A15+0.5)^2+($A15+0.5+VLOOKUP(L$11,katalogi!$A$2:$C$93,IF(Sortimenti!$A15&lt;28,2,3),0)*Sortimenti!L$12)^2)*Sortimenti!L$12)/80000,3),"")</f>
        <v/>
      </c>
      <c r="M15" s="42" t="str">
        <f>IFERROR(SUM(K15*L15),"")</f>
        <v/>
      </c>
      <c r="N15" s="34"/>
      <c r="O15" s="35" t="str">
        <f>IFERROR(ROUND((3.1416*(($A15+0.5)^2+($A15+0.5+VLOOKUP(O$11,katalogi!$A$2:$C$93,IF(Sortimenti!$A15&lt;28,2,3),0)*Sortimenti!O$12)^2)*Sortimenti!O$12)/80000,3),"")</f>
        <v/>
      </c>
      <c r="P15" s="42" t="str">
        <f>IFERROR(SUM(N15*O15),"")</f>
        <v/>
      </c>
      <c r="Q15" s="34"/>
      <c r="R15" s="35" t="str">
        <f>IFERROR(ROUND((3.1416*(($A15+0.5)^2+($A15+0.5+VLOOKUP(R$11,katalogi!$A$2:$C$93,IF(Sortimenti!$A15&lt;28,2,3),0)*Sortimenti!R$12)^2)*Sortimenti!R$12)/80000,3),"")</f>
        <v/>
      </c>
      <c r="S15" s="42" t="str">
        <f>IFERROR(SUM(Q15*R15),"")</f>
        <v/>
      </c>
      <c r="T15" s="34"/>
      <c r="U15" s="35" t="str">
        <f>IFERROR(ROUND((3.1416*(($A15+0.5)^2+($A15+0.5+VLOOKUP(U$11,katalogi!$A$2:$C$93,IF(Sortimenti!$A15&lt;28,2,3),0)*Sortimenti!U$12)^2)*Sortimenti!U$12)/80000,3),"")</f>
        <v/>
      </c>
      <c r="V15" s="42" t="str">
        <f>IFERROR(SUM(T15*U15),"")</f>
        <v/>
      </c>
      <c r="W15" s="36"/>
      <c r="X15" s="35" t="str">
        <f>IFERROR(ROUND((3.1416*(($A15+0.5)^2+($A15+0.5+VLOOKUP(X$11,katalogi!$A$2:$C$93,IF(Sortimenti!$A15&lt;28,2,3),0)*Sortimenti!X$12)^2)*Sortimenti!X$12)/80000,3),"")</f>
        <v/>
      </c>
      <c r="Y15" s="42" t="str">
        <f>IFERROR(SUM(W15*X15),"")</f>
        <v/>
      </c>
      <c r="Z15" s="36"/>
      <c r="AA15" s="35" t="str">
        <f>IFERROR(ROUND((3.1416*(($A15+0.5)^2+($A15+0.5+VLOOKUP(AA$11,katalogi!$A$2:$C$93,IF(Sortimenti!$A15&lt;28,2,3),0)*Sortimenti!AA$12)^2)*Sortimenti!AA$12)/80000,3),"")</f>
        <v/>
      </c>
      <c r="AB15" s="42" t="str">
        <f>IFERROR(SUM(Z15*AA15),"")</f>
        <v/>
      </c>
      <c r="AC15" s="36"/>
      <c r="AD15" s="35" t="str">
        <f>IFERROR(ROUND((3.1416*(($A15+0.5)^2+($A15+0.5+VLOOKUP(AD$11,katalogi!$A$2:$C$93,IF(Sortimenti!$A15&lt;28,2,3),0)*Sortimenti!AD$12)^2)*Sortimenti!AD$12)/80000,3),"")</f>
        <v/>
      </c>
      <c r="AE15" s="42" t="str">
        <f>IFERROR(SUM(AC15*AD15),"")</f>
        <v/>
      </c>
      <c r="AF15" s="34"/>
      <c r="AG15" s="35" t="str">
        <f>IFERROR(ROUND((3.1416*(($A15+0.5)^2+($A15+0.5+VLOOKUP(AG$11,katalogi!$A$2:$C$93,IF(Sortimenti!$A15&lt;28,2,3),0)*Sortimenti!AG$12)^2)*Sortimenti!AG$12)/80000,3),"")</f>
        <v/>
      </c>
      <c r="AH15" s="42" t="str">
        <f>IFERROR(SUM(AF15*AG15),"")</f>
        <v/>
      </c>
    </row>
    <row r="16" spans="1:34" ht="12" customHeight="1" x14ac:dyDescent="0.25">
      <c r="A16" s="28">
        <v>6</v>
      </c>
      <c r="B16" s="34"/>
      <c r="C16" s="35" t="str">
        <f>IFERROR(ROUND((3.1416*(($A16+0.5)^2+($A16+0.5+VLOOKUP(C$11,katalogi!$A$2:$C$93,IF(Sortimenti!$A16&lt;28,2,3),0)*Sortimenti!C$12)^2)*Sortimenti!C$12)/80000,3),"")</f>
        <v/>
      </c>
      <c r="D16" s="42" t="str">
        <f t="shared" ref="D16:D79" si="0">IFERROR(SUM(B16*C16),"")</f>
        <v/>
      </c>
      <c r="E16" s="34"/>
      <c r="F16" s="35" t="str">
        <f>IFERROR(ROUND((3.1416*(($A16+0.5)^2+($A16+0.5+VLOOKUP(F$11,katalogi!$A$2:$C$93,IF(Sortimenti!$A16&lt;28,2,3),0)*Sortimenti!F$12)^2)*Sortimenti!F$12)/80000,3),"")</f>
        <v/>
      </c>
      <c r="G16" s="42" t="str">
        <f t="shared" ref="G16:G79" si="1">IFERROR(SUM(E16*F16),"")</f>
        <v/>
      </c>
      <c r="H16" s="34"/>
      <c r="I16" s="35" t="str">
        <f>IFERROR(ROUND((3.1416*(($A16+0.5)^2+($A16+0.5+VLOOKUP(I$11,katalogi!$A$2:$C$93,IF(Sortimenti!$A16&lt;28,2,3),0)*Sortimenti!I$12)^2)*Sortimenti!I$12)/80000,3),"")</f>
        <v/>
      </c>
      <c r="J16" s="42" t="str">
        <f t="shared" ref="J16:J79" si="2">IFERROR(SUM(H16*I16),"")</f>
        <v/>
      </c>
      <c r="K16" s="30"/>
      <c r="L16" s="35" t="str">
        <f>IFERROR(ROUND((3.1416*(($A16+0.5)^2+($A16+0.5+VLOOKUP(L$11,katalogi!$A$2:$C$93,IF(Sortimenti!$A16&lt;28,2,3),0)*Sortimenti!L$12)^2)*Sortimenti!L$12)/80000,3),"")</f>
        <v/>
      </c>
      <c r="M16" s="42" t="str">
        <f t="shared" ref="M16:M79" si="3">IFERROR(SUM(K16*L16),"")</f>
        <v/>
      </c>
      <c r="N16" s="32"/>
      <c r="O16" s="35" t="str">
        <f>IFERROR(ROUND((3.1416*(($A16+0.5)^2+($A16+0.5+VLOOKUP(O$11,katalogi!$A$2:$C$93,IF(Sortimenti!$A16&lt;28,2,3),0)*Sortimenti!O$12)^2)*Sortimenti!O$12)/80000,3),"")</f>
        <v/>
      </c>
      <c r="P16" s="42" t="str">
        <f t="shared" ref="P16:P79" si="4">IFERROR(SUM(N16*O16),"")</f>
        <v/>
      </c>
      <c r="Q16" s="32"/>
      <c r="R16" s="35" t="str">
        <f>IFERROR(ROUND((3.1416*(($A16+0.5)^2+($A16+0.5+VLOOKUP(R$11,katalogi!$A$2:$C$93,IF(Sortimenti!$A16&lt;28,2,3),0)*Sortimenti!R$12)^2)*Sortimenti!R$12)/80000,3),"")</f>
        <v/>
      </c>
      <c r="S16" s="42" t="str">
        <f t="shared" ref="S16:S79" si="5">IFERROR(SUM(Q16*R16),"")</f>
        <v/>
      </c>
      <c r="T16" s="32"/>
      <c r="U16" s="35" t="str">
        <f>IFERROR(ROUND((3.1416*(($A16+0.5)^2+($A16+0.5+VLOOKUP(U$11,katalogi!$A$2:$C$93,IF(Sortimenti!$A16&lt;28,2,3),0)*Sortimenti!U$12)^2)*Sortimenti!U$12)/80000,3),"")</f>
        <v/>
      </c>
      <c r="V16" s="42" t="str">
        <f t="shared" ref="V16:V79" si="6">IFERROR(SUM(T16*U16),"")</f>
        <v/>
      </c>
      <c r="W16" s="30"/>
      <c r="X16" s="35" t="str">
        <f>IFERROR(ROUND((3.1416*(($A16+0.5)^2+($A16+0.5+VLOOKUP(X$11,katalogi!$A$2:$C$93,IF(Sortimenti!$A16&lt;28,2,3),0)*Sortimenti!X$12)^2)*Sortimenti!X$12)/80000,3),"")</f>
        <v/>
      </c>
      <c r="Y16" s="42" t="str">
        <f t="shared" ref="Y16:Y79" si="7">IFERROR(SUM(W16*X16),"")</f>
        <v/>
      </c>
      <c r="Z16" s="36"/>
      <c r="AA16" s="35" t="str">
        <f>IFERROR(ROUND((3.1416*(($A16+0.5)^2+($A16+0.5+VLOOKUP(AA$11,katalogi!$A$2:$C$93,IF(Sortimenti!$A16&lt;28,2,3),0)*Sortimenti!AA$12)^2)*Sortimenti!AA$12)/80000,3),"")</f>
        <v/>
      </c>
      <c r="AB16" s="42" t="str">
        <f t="shared" ref="AB16:AB79" si="8">IFERROR(SUM(Z16*AA16),"")</f>
        <v/>
      </c>
      <c r="AC16" s="30"/>
      <c r="AD16" s="35" t="str">
        <f>IFERROR(ROUND((3.1416*(($A16+0.5)^2+($A16+0.5+VLOOKUP(AD$11,katalogi!$A$2:$C$93,IF(Sortimenti!$A16&lt;28,2,3),0)*Sortimenti!AD$12)^2)*Sortimenti!AD$12)/80000,3),"")</f>
        <v/>
      </c>
      <c r="AE16" s="42" t="str">
        <f t="shared" ref="AE16:AE79" si="9">IFERROR(SUM(AC16*AD16),"")</f>
        <v/>
      </c>
      <c r="AF16" s="32"/>
      <c r="AG16" s="35" t="str">
        <f>IFERROR(ROUND((3.1416*(($A16+0.5)^2+($A16+0.5+VLOOKUP(AG$11,katalogi!$A$2:$C$93,IF(Sortimenti!$A16&lt;28,2,3),0)*Sortimenti!AG$12)^2)*Sortimenti!AG$12)/80000,3),"")</f>
        <v/>
      </c>
      <c r="AH16" s="42" t="str">
        <f t="shared" ref="AH16:AH79" si="10">IFERROR(SUM(AF16*AG16),"")</f>
        <v/>
      </c>
    </row>
    <row r="17" spans="1:34" ht="12" customHeight="1" x14ac:dyDescent="0.25">
      <c r="A17" s="28">
        <v>7</v>
      </c>
      <c r="B17" s="34"/>
      <c r="C17" s="35" t="str">
        <f>IFERROR(ROUND((3.1416*(($A17+0.5)^2+($A17+0.5+VLOOKUP(C$11,katalogi!$A$2:$C$93,IF(Sortimenti!$A17&lt;28,2,3),0)*Sortimenti!C$12)^2)*Sortimenti!C$12)/80000,3),"")</f>
        <v/>
      </c>
      <c r="D17" s="42" t="str">
        <f t="shared" si="0"/>
        <v/>
      </c>
      <c r="E17" s="34"/>
      <c r="F17" s="35" t="str">
        <f>IFERROR(ROUND((3.1416*(($A17+0.5)^2+($A17+0.5+VLOOKUP(F$11,katalogi!$A$2:$C$93,IF(Sortimenti!$A17&lt;28,2,3),0)*Sortimenti!F$12)^2)*Sortimenti!F$12)/80000,3),"")</f>
        <v/>
      </c>
      <c r="G17" s="42" t="str">
        <f t="shared" si="1"/>
        <v/>
      </c>
      <c r="H17" s="34"/>
      <c r="I17" s="35" t="str">
        <f>IFERROR(ROUND((3.1416*(($A17+0.5)^2+($A17+0.5+VLOOKUP(I$11,katalogi!$A$2:$C$93,IF(Sortimenti!$A17&lt;28,2,3),0)*Sortimenti!I$12)^2)*Sortimenti!I$12)/80000,3),"")</f>
        <v/>
      </c>
      <c r="J17" s="42" t="str">
        <f t="shared" si="2"/>
        <v/>
      </c>
      <c r="K17" s="30"/>
      <c r="L17" s="35" t="str">
        <f>IFERROR(ROUND((3.1416*(($A17+0.5)^2+($A17+0.5+VLOOKUP(L$11,katalogi!$A$2:$C$93,IF(Sortimenti!$A17&lt;28,2,3),0)*Sortimenti!L$12)^2)*Sortimenti!L$12)/80000,3),"")</f>
        <v/>
      </c>
      <c r="M17" s="42" t="str">
        <f t="shared" si="3"/>
        <v/>
      </c>
      <c r="N17" s="32"/>
      <c r="O17" s="35" t="str">
        <f>IFERROR(ROUND((3.1416*(($A17+0.5)^2+($A17+0.5+VLOOKUP(O$11,katalogi!$A$2:$C$93,IF(Sortimenti!$A17&lt;28,2,3),0)*Sortimenti!O$12)^2)*Sortimenti!O$12)/80000,3),"")</f>
        <v/>
      </c>
      <c r="P17" s="42" t="str">
        <f t="shared" si="4"/>
        <v/>
      </c>
      <c r="Q17" s="32"/>
      <c r="R17" s="35" t="str">
        <f>IFERROR(ROUND((3.1416*(($A17+0.5)^2+($A17+0.5+VLOOKUP(R$11,katalogi!$A$2:$C$93,IF(Sortimenti!$A17&lt;28,2,3),0)*Sortimenti!R$12)^2)*Sortimenti!R$12)/80000,3),"")</f>
        <v/>
      </c>
      <c r="S17" s="42" t="str">
        <f t="shared" si="5"/>
        <v/>
      </c>
      <c r="T17" s="32"/>
      <c r="U17" s="35" t="str">
        <f>IFERROR(ROUND((3.1416*(($A17+0.5)^2+($A17+0.5+VLOOKUP(U$11,katalogi!$A$2:$C$93,IF(Sortimenti!$A17&lt;28,2,3),0)*Sortimenti!U$12)^2)*Sortimenti!U$12)/80000,3),"")</f>
        <v/>
      </c>
      <c r="V17" s="42" t="str">
        <f t="shared" si="6"/>
        <v/>
      </c>
      <c r="W17" s="30"/>
      <c r="X17" s="35" t="str">
        <f>IFERROR(ROUND((3.1416*(($A17+0.5)^2+($A17+0.5+VLOOKUP(X$11,katalogi!$A$2:$C$93,IF(Sortimenti!$A17&lt;28,2,3),0)*Sortimenti!X$12)^2)*Sortimenti!X$12)/80000,3),"")</f>
        <v/>
      </c>
      <c r="Y17" s="42" t="str">
        <f t="shared" si="7"/>
        <v/>
      </c>
      <c r="Z17" s="36"/>
      <c r="AA17" s="35" t="str">
        <f>IFERROR(ROUND((3.1416*(($A17+0.5)^2+($A17+0.5+VLOOKUP(AA$11,katalogi!$A$2:$C$93,IF(Sortimenti!$A17&lt;28,2,3),0)*Sortimenti!AA$12)^2)*Sortimenti!AA$12)/80000,3),"")</f>
        <v/>
      </c>
      <c r="AB17" s="42" t="str">
        <f t="shared" si="8"/>
        <v/>
      </c>
      <c r="AC17" s="30"/>
      <c r="AD17" s="35" t="str">
        <f>IFERROR(ROUND((3.1416*(($A17+0.5)^2+($A17+0.5+VLOOKUP(AD$11,katalogi!$A$2:$C$93,IF(Sortimenti!$A17&lt;28,2,3),0)*Sortimenti!AD$12)^2)*Sortimenti!AD$12)/80000,3),"")</f>
        <v/>
      </c>
      <c r="AE17" s="42" t="str">
        <f t="shared" si="9"/>
        <v/>
      </c>
      <c r="AF17" s="32"/>
      <c r="AG17" s="35" t="str">
        <f>IFERROR(ROUND((3.1416*(($A17+0.5)^2+($A17+0.5+VLOOKUP(AG$11,katalogi!$A$2:$C$93,IF(Sortimenti!$A17&lt;28,2,3),0)*Sortimenti!AG$12)^2)*Sortimenti!AG$12)/80000,3),"")</f>
        <v/>
      </c>
      <c r="AH17" s="42" t="str">
        <f t="shared" si="10"/>
        <v/>
      </c>
    </row>
    <row r="18" spans="1:34" ht="12" customHeight="1" x14ac:dyDescent="0.25">
      <c r="A18" s="28">
        <v>8</v>
      </c>
      <c r="B18" s="34"/>
      <c r="C18" s="35" t="str">
        <f>IFERROR(ROUND((3.1416*(($A18+0.5)^2+($A18+0.5+VLOOKUP(C$11,katalogi!$A$2:$C$93,IF(Sortimenti!$A18&lt;28,2,3),0)*Sortimenti!C$12)^2)*Sortimenti!C$12)/80000,3),"")</f>
        <v/>
      </c>
      <c r="D18" s="42" t="str">
        <f t="shared" si="0"/>
        <v/>
      </c>
      <c r="E18" s="34"/>
      <c r="F18" s="35" t="str">
        <f>IFERROR(ROUND((3.1416*(($A18+0.5)^2+($A18+0.5+VLOOKUP(F$11,katalogi!$A$2:$C$93,IF(Sortimenti!$A18&lt;28,2,3),0)*Sortimenti!F$12)^2)*Sortimenti!F$12)/80000,3),"")</f>
        <v/>
      </c>
      <c r="G18" s="42" t="str">
        <f t="shared" si="1"/>
        <v/>
      </c>
      <c r="H18" s="34"/>
      <c r="I18" s="35" t="str">
        <f>IFERROR(ROUND((3.1416*(($A18+0.5)^2+($A18+0.5+VLOOKUP(I$11,katalogi!$A$2:$C$93,IF(Sortimenti!$A18&lt;28,2,3),0)*Sortimenti!I$12)^2)*Sortimenti!I$12)/80000,3),"")</f>
        <v/>
      </c>
      <c r="J18" s="42" t="str">
        <f t="shared" si="2"/>
        <v/>
      </c>
      <c r="K18" s="30"/>
      <c r="L18" s="35" t="str">
        <f>IFERROR(ROUND((3.1416*(($A18+0.5)^2+($A18+0.5+VLOOKUP(L$11,katalogi!$A$2:$C$93,IF(Sortimenti!$A18&lt;28,2,3),0)*Sortimenti!L$12)^2)*Sortimenti!L$12)/80000,3),"")</f>
        <v/>
      </c>
      <c r="M18" s="42" t="str">
        <f t="shared" si="3"/>
        <v/>
      </c>
      <c r="N18" s="32"/>
      <c r="O18" s="35" t="str">
        <f>IFERROR(ROUND((3.1416*(($A18+0.5)^2+($A18+0.5+VLOOKUP(O$11,katalogi!$A$2:$C$93,IF(Sortimenti!$A18&lt;28,2,3),0)*Sortimenti!O$12)^2)*Sortimenti!O$12)/80000,3),"")</f>
        <v/>
      </c>
      <c r="P18" s="42" t="str">
        <f t="shared" si="4"/>
        <v/>
      </c>
      <c r="Q18" s="32"/>
      <c r="R18" s="35" t="str">
        <f>IFERROR(ROUND((3.1416*(($A18+0.5)^2+($A18+0.5+VLOOKUP(R$11,katalogi!$A$2:$C$93,IF(Sortimenti!$A18&lt;28,2,3),0)*Sortimenti!R$12)^2)*Sortimenti!R$12)/80000,3),"")</f>
        <v/>
      </c>
      <c r="S18" s="42" t="str">
        <f t="shared" si="5"/>
        <v/>
      </c>
      <c r="T18" s="32"/>
      <c r="U18" s="35" t="str">
        <f>IFERROR(ROUND((3.1416*(($A18+0.5)^2+($A18+0.5+VLOOKUP(U$11,katalogi!$A$2:$C$93,IF(Sortimenti!$A18&lt;28,2,3),0)*Sortimenti!U$12)^2)*Sortimenti!U$12)/80000,3),"")</f>
        <v/>
      </c>
      <c r="V18" s="42" t="str">
        <f t="shared" si="6"/>
        <v/>
      </c>
      <c r="W18" s="30"/>
      <c r="X18" s="35" t="str">
        <f>IFERROR(ROUND((3.1416*(($A18+0.5)^2+($A18+0.5+VLOOKUP(X$11,katalogi!$A$2:$C$93,IF(Sortimenti!$A18&lt;28,2,3),0)*Sortimenti!X$12)^2)*Sortimenti!X$12)/80000,3),"")</f>
        <v/>
      </c>
      <c r="Y18" s="42" t="str">
        <f t="shared" si="7"/>
        <v/>
      </c>
      <c r="Z18" s="36"/>
      <c r="AA18" s="35" t="str">
        <f>IFERROR(ROUND((3.1416*(($A18+0.5)^2+($A18+0.5+VLOOKUP(AA$11,katalogi!$A$2:$C$93,IF(Sortimenti!$A18&lt;28,2,3),0)*Sortimenti!AA$12)^2)*Sortimenti!AA$12)/80000,3),"")</f>
        <v/>
      </c>
      <c r="AB18" s="42" t="str">
        <f t="shared" si="8"/>
        <v/>
      </c>
      <c r="AC18" s="30"/>
      <c r="AD18" s="35" t="str">
        <f>IFERROR(ROUND((3.1416*(($A18+0.5)^2+($A18+0.5+VLOOKUP(AD$11,katalogi!$A$2:$C$93,IF(Sortimenti!$A18&lt;28,2,3),0)*Sortimenti!AD$12)^2)*Sortimenti!AD$12)/80000,3),"")</f>
        <v/>
      </c>
      <c r="AE18" s="42" t="str">
        <f t="shared" si="9"/>
        <v/>
      </c>
      <c r="AF18" s="32"/>
      <c r="AG18" s="35" t="str">
        <f>IFERROR(ROUND((3.1416*(($A18+0.5)^2+($A18+0.5+VLOOKUP(AG$11,katalogi!$A$2:$C$93,IF(Sortimenti!$A18&lt;28,2,3),0)*Sortimenti!AG$12)^2)*Sortimenti!AG$12)/80000,3),"")</f>
        <v/>
      </c>
      <c r="AH18" s="42" t="str">
        <f t="shared" si="10"/>
        <v/>
      </c>
    </row>
    <row r="19" spans="1:34" ht="12" customHeight="1" x14ac:dyDescent="0.25">
      <c r="A19" s="28">
        <v>9</v>
      </c>
      <c r="B19" s="34"/>
      <c r="C19" s="35" t="str">
        <f>IFERROR(ROUND((3.1416*(($A19+0.5)^2+($A19+0.5+VLOOKUP(C$11,katalogi!$A$2:$C$93,IF(Sortimenti!$A19&lt;28,2,3),0)*Sortimenti!C$12)^2)*Sortimenti!C$12)/80000,3),"")</f>
        <v/>
      </c>
      <c r="D19" s="42" t="str">
        <f t="shared" si="0"/>
        <v/>
      </c>
      <c r="E19" s="34"/>
      <c r="F19" s="35" t="str">
        <f>IFERROR(ROUND((3.1416*(($A19+0.5)^2+($A19+0.5+VLOOKUP(F$11,katalogi!$A$2:$C$93,IF(Sortimenti!$A19&lt;28,2,3),0)*Sortimenti!F$12)^2)*Sortimenti!F$12)/80000,3),"")</f>
        <v/>
      </c>
      <c r="G19" s="42" t="str">
        <f t="shared" si="1"/>
        <v/>
      </c>
      <c r="H19" s="34"/>
      <c r="I19" s="35" t="str">
        <f>IFERROR(ROUND((3.1416*(($A19+0.5)^2+($A19+0.5+VLOOKUP(I$11,katalogi!$A$2:$C$93,IF(Sortimenti!$A19&lt;28,2,3),0)*Sortimenti!I$12)^2)*Sortimenti!I$12)/80000,3),"")</f>
        <v/>
      </c>
      <c r="J19" s="42" t="str">
        <f t="shared" si="2"/>
        <v/>
      </c>
      <c r="K19" s="30"/>
      <c r="L19" s="35" t="str">
        <f>IFERROR(ROUND((3.1416*(($A19+0.5)^2+($A19+0.5+VLOOKUP(L$11,katalogi!$A$2:$C$93,IF(Sortimenti!$A19&lt;28,2,3),0)*Sortimenti!L$12)^2)*Sortimenti!L$12)/80000,3),"")</f>
        <v/>
      </c>
      <c r="M19" s="42" t="str">
        <f t="shared" si="3"/>
        <v/>
      </c>
      <c r="N19" s="32"/>
      <c r="O19" s="35" t="str">
        <f>IFERROR(ROUND((3.1416*(($A19+0.5)^2+($A19+0.5+VLOOKUP(O$11,katalogi!$A$2:$C$93,IF(Sortimenti!$A19&lt;28,2,3),0)*Sortimenti!O$12)^2)*Sortimenti!O$12)/80000,3),"")</f>
        <v/>
      </c>
      <c r="P19" s="42" t="str">
        <f t="shared" si="4"/>
        <v/>
      </c>
      <c r="Q19" s="32"/>
      <c r="R19" s="35" t="str">
        <f>IFERROR(ROUND((3.1416*(($A19+0.5)^2+($A19+0.5+VLOOKUP(R$11,katalogi!$A$2:$C$93,IF(Sortimenti!$A19&lt;28,2,3),0)*Sortimenti!R$12)^2)*Sortimenti!R$12)/80000,3),"")</f>
        <v/>
      </c>
      <c r="S19" s="42" t="str">
        <f t="shared" si="5"/>
        <v/>
      </c>
      <c r="T19" s="32"/>
      <c r="U19" s="35" t="str">
        <f>IFERROR(ROUND((3.1416*(($A19+0.5)^2+($A19+0.5+VLOOKUP(U$11,katalogi!$A$2:$C$93,IF(Sortimenti!$A19&lt;28,2,3),0)*Sortimenti!U$12)^2)*Sortimenti!U$12)/80000,3),"")</f>
        <v/>
      </c>
      <c r="V19" s="42" t="str">
        <f t="shared" si="6"/>
        <v/>
      </c>
      <c r="W19" s="30"/>
      <c r="X19" s="35" t="str">
        <f>IFERROR(ROUND((3.1416*(($A19+0.5)^2+($A19+0.5+VLOOKUP(X$11,katalogi!$A$2:$C$93,IF(Sortimenti!$A19&lt;28,2,3),0)*Sortimenti!X$12)^2)*Sortimenti!X$12)/80000,3),"")</f>
        <v/>
      </c>
      <c r="Y19" s="42" t="str">
        <f t="shared" si="7"/>
        <v/>
      </c>
      <c r="Z19" s="36"/>
      <c r="AA19" s="35" t="str">
        <f>IFERROR(ROUND((3.1416*(($A19+0.5)^2+($A19+0.5+VLOOKUP(AA$11,katalogi!$A$2:$C$93,IF(Sortimenti!$A19&lt;28,2,3),0)*Sortimenti!AA$12)^2)*Sortimenti!AA$12)/80000,3),"")</f>
        <v/>
      </c>
      <c r="AB19" s="42" t="str">
        <f t="shared" si="8"/>
        <v/>
      </c>
      <c r="AC19" s="30"/>
      <c r="AD19" s="35" t="str">
        <f>IFERROR(ROUND((3.1416*(($A19+0.5)^2+($A19+0.5+VLOOKUP(AD$11,katalogi!$A$2:$C$93,IF(Sortimenti!$A19&lt;28,2,3),0)*Sortimenti!AD$12)^2)*Sortimenti!AD$12)/80000,3),"")</f>
        <v/>
      </c>
      <c r="AE19" s="42" t="str">
        <f t="shared" si="9"/>
        <v/>
      </c>
      <c r="AF19" s="32"/>
      <c r="AG19" s="35" t="str">
        <f>IFERROR(ROUND((3.1416*(($A19+0.5)^2+($A19+0.5+VLOOKUP(AG$11,katalogi!$A$2:$C$93,IF(Sortimenti!$A19&lt;28,2,3),0)*Sortimenti!AG$12)^2)*Sortimenti!AG$12)/80000,3),"")</f>
        <v/>
      </c>
      <c r="AH19" s="42" t="str">
        <f t="shared" si="10"/>
        <v/>
      </c>
    </row>
    <row r="20" spans="1:34" ht="12" customHeight="1" x14ac:dyDescent="0.25">
      <c r="A20" s="28">
        <v>10</v>
      </c>
      <c r="B20" s="34"/>
      <c r="C20" s="35" t="str">
        <f>IFERROR(ROUND((3.1416*(($A20+0.5)^2+($A20+0.5+VLOOKUP(C$11,katalogi!$A$2:$C$93,IF(Sortimenti!$A20&lt;28,2,3),0)*Sortimenti!C$12)^2)*Sortimenti!C$12)/80000,3),"")</f>
        <v/>
      </c>
      <c r="D20" s="42" t="str">
        <f t="shared" si="0"/>
        <v/>
      </c>
      <c r="E20" s="34"/>
      <c r="F20" s="35" t="str">
        <f>IFERROR(ROUND((3.1416*(($A20+0.5)^2+($A20+0.5+VLOOKUP(F$11,katalogi!$A$2:$C$93,IF(Sortimenti!$A20&lt;28,2,3),0)*Sortimenti!F$12)^2)*Sortimenti!F$12)/80000,3),"")</f>
        <v/>
      </c>
      <c r="G20" s="42" t="str">
        <f t="shared" si="1"/>
        <v/>
      </c>
      <c r="H20" s="34"/>
      <c r="I20" s="35" t="str">
        <f>IFERROR(ROUND((3.1416*(($A20+0.5)^2+($A20+0.5+VLOOKUP(I$11,katalogi!$A$2:$C$93,IF(Sortimenti!$A20&lt;28,2,3),0)*Sortimenti!I$12)^2)*Sortimenti!I$12)/80000,3),"")</f>
        <v/>
      </c>
      <c r="J20" s="42" t="str">
        <f t="shared" si="2"/>
        <v/>
      </c>
      <c r="K20" s="30"/>
      <c r="L20" s="35" t="str">
        <f>IFERROR(ROUND((3.1416*(($A20+0.5)^2+($A20+0.5+VLOOKUP(L$11,katalogi!$A$2:$C$93,IF(Sortimenti!$A20&lt;28,2,3),0)*Sortimenti!L$12)^2)*Sortimenti!L$12)/80000,3),"")</f>
        <v/>
      </c>
      <c r="M20" s="42" t="str">
        <f t="shared" si="3"/>
        <v/>
      </c>
      <c r="N20" s="32"/>
      <c r="O20" s="35" t="str">
        <f>IFERROR(ROUND((3.1416*(($A20+0.5)^2+($A20+0.5+VLOOKUP(O$11,katalogi!$A$2:$C$93,IF(Sortimenti!$A20&lt;28,2,3),0)*Sortimenti!O$12)^2)*Sortimenti!O$12)/80000,3),"")</f>
        <v/>
      </c>
      <c r="P20" s="42" t="str">
        <f t="shared" si="4"/>
        <v/>
      </c>
      <c r="Q20" s="32"/>
      <c r="R20" s="35" t="str">
        <f>IFERROR(ROUND((3.1416*(($A20+0.5)^2+($A20+0.5+VLOOKUP(R$11,katalogi!$A$2:$C$93,IF(Sortimenti!$A20&lt;28,2,3),0)*Sortimenti!R$12)^2)*Sortimenti!R$12)/80000,3),"")</f>
        <v/>
      </c>
      <c r="S20" s="42" t="str">
        <f t="shared" si="5"/>
        <v/>
      </c>
      <c r="T20" s="32"/>
      <c r="U20" s="35" t="str">
        <f>IFERROR(ROUND((3.1416*(($A20+0.5)^2+($A20+0.5+VLOOKUP(U$11,katalogi!$A$2:$C$93,IF(Sortimenti!$A20&lt;28,2,3),0)*Sortimenti!U$12)^2)*Sortimenti!U$12)/80000,3),"")</f>
        <v/>
      </c>
      <c r="V20" s="42" t="str">
        <f t="shared" si="6"/>
        <v/>
      </c>
      <c r="W20" s="30"/>
      <c r="X20" s="35" t="str">
        <f>IFERROR(ROUND((3.1416*(($A20+0.5)^2+($A20+0.5+VLOOKUP(X$11,katalogi!$A$2:$C$93,IF(Sortimenti!$A20&lt;28,2,3),0)*Sortimenti!X$12)^2)*Sortimenti!X$12)/80000,3),"")</f>
        <v/>
      </c>
      <c r="Y20" s="42" t="str">
        <f t="shared" si="7"/>
        <v/>
      </c>
      <c r="Z20" s="36"/>
      <c r="AA20" s="35" t="str">
        <f>IFERROR(ROUND((3.1416*(($A20+0.5)^2+($A20+0.5+VLOOKUP(AA$11,katalogi!$A$2:$C$93,IF(Sortimenti!$A20&lt;28,2,3),0)*Sortimenti!AA$12)^2)*Sortimenti!AA$12)/80000,3),"")</f>
        <v/>
      </c>
      <c r="AB20" s="42" t="str">
        <f t="shared" si="8"/>
        <v/>
      </c>
      <c r="AC20" s="30"/>
      <c r="AD20" s="35" t="str">
        <f>IFERROR(ROUND((3.1416*(($A20+0.5)^2+($A20+0.5+VLOOKUP(AD$11,katalogi!$A$2:$C$93,IF(Sortimenti!$A20&lt;28,2,3),0)*Sortimenti!AD$12)^2)*Sortimenti!AD$12)/80000,3),"")</f>
        <v/>
      </c>
      <c r="AE20" s="42" t="str">
        <f t="shared" si="9"/>
        <v/>
      </c>
      <c r="AF20" s="32"/>
      <c r="AG20" s="35" t="str">
        <f>IFERROR(ROUND((3.1416*(($A20+0.5)^2+($A20+0.5+VLOOKUP(AG$11,katalogi!$A$2:$C$93,IF(Sortimenti!$A20&lt;28,2,3),0)*Sortimenti!AG$12)^2)*Sortimenti!AG$12)/80000,3),"")</f>
        <v/>
      </c>
      <c r="AH20" s="42" t="str">
        <f t="shared" si="10"/>
        <v/>
      </c>
    </row>
    <row r="21" spans="1:34" ht="12" customHeight="1" x14ac:dyDescent="0.25">
      <c r="A21" s="28">
        <v>11</v>
      </c>
      <c r="B21" s="34"/>
      <c r="C21" s="35" t="str">
        <f>IFERROR(ROUND((3.1416*(($A21+0.5)^2+($A21+0.5+VLOOKUP(C$11,katalogi!$A$2:$C$93,IF(Sortimenti!$A21&lt;28,2,3),0)*Sortimenti!C$12)^2)*Sortimenti!C$12)/80000,3),"")</f>
        <v/>
      </c>
      <c r="D21" s="42" t="str">
        <f t="shared" si="0"/>
        <v/>
      </c>
      <c r="E21" s="34"/>
      <c r="F21" s="35" t="str">
        <f>IFERROR(ROUND((3.1416*(($A21+0.5)^2+($A21+0.5+VLOOKUP(F$11,katalogi!$A$2:$C$93,IF(Sortimenti!$A21&lt;28,2,3),0)*Sortimenti!F$12)^2)*Sortimenti!F$12)/80000,3),"")</f>
        <v/>
      </c>
      <c r="G21" s="42" t="str">
        <f t="shared" si="1"/>
        <v/>
      </c>
      <c r="H21" s="34"/>
      <c r="I21" s="35" t="str">
        <f>IFERROR(ROUND((3.1416*(($A21+0.5)^2+($A21+0.5+VLOOKUP(I$11,katalogi!$A$2:$C$93,IF(Sortimenti!$A21&lt;28,2,3),0)*Sortimenti!I$12)^2)*Sortimenti!I$12)/80000,3),"")</f>
        <v/>
      </c>
      <c r="J21" s="42" t="str">
        <f t="shared" si="2"/>
        <v/>
      </c>
      <c r="K21" s="30"/>
      <c r="L21" s="35" t="str">
        <f>IFERROR(ROUND((3.1416*(($A21+0.5)^2+($A21+0.5+VLOOKUP(L$11,katalogi!$A$2:$C$93,IF(Sortimenti!$A21&lt;28,2,3),0)*Sortimenti!L$12)^2)*Sortimenti!L$12)/80000,3),"")</f>
        <v/>
      </c>
      <c r="M21" s="42" t="str">
        <f t="shared" si="3"/>
        <v/>
      </c>
      <c r="N21" s="32"/>
      <c r="O21" s="35" t="str">
        <f>IFERROR(ROUND((3.1416*(($A21+0.5)^2+($A21+0.5+VLOOKUP(O$11,katalogi!$A$2:$C$93,IF(Sortimenti!$A21&lt;28,2,3),0)*Sortimenti!O$12)^2)*Sortimenti!O$12)/80000,3),"")</f>
        <v/>
      </c>
      <c r="P21" s="42" t="str">
        <f t="shared" si="4"/>
        <v/>
      </c>
      <c r="Q21" s="32"/>
      <c r="R21" s="35" t="str">
        <f>IFERROR(ROUND((3.1416*(($A21+0.5)^2+($A21+0.5+VLOOKUP(R$11,katalogi!$A$2:$C$93,IF(Sortimenti!$A21&lt;28,2,3),0)*Sortimenti!R$12)^2)*Sortimenti!R$12)/80000,3),"")</f>
        <v/>
      </c>
      <c r="S21" s="42" t="str">
        <f t="shared" si="5"/>
        <v/>
      </c>
      <c r="T21" s="32"/>
      <c r="U21" s="35" t="str">
        <f>IFERROR(ROUND((3.1416*(($A21+0.5)^2+($A21+0.5+VLOOKUP(U$11,katalogi!$A$2:$C$93,IF(Sortimenti!$A21&lt;28,2,3),0)*Sortimenti!U$12)^2)*Sortimenti!U$12)/80000,3),"")</f>
        <v/>
      </c>
      <c r="V21" s="42" t="str">
        <f t="shared" si="6"/>
        <v/>
      </c>
      <c r="W21" s="30"/>
      <c r="X21" s="35" t="str">
        <f>IFERROR(ROUND((3.1416*(($A21+0.5)^2+($A21+0.5+VLOOKUP(X$11,katalogi!$A$2:$C$93,IF(Sortimenti!$A21&lt;28,2,3),0)*Sortimenti!X$12)^2)*Sortimenti!X$12)/80000,3),"")</f>
        <v/>
      </c>
      <c r="Y21" s="42" t="str">
        <f t="shared" si="7"/>
        <v/>
      </c>
      <c r="Z21" s="36"/>
      <c r="AA21" s="35" t="str">
        <f>IFERROR(ROUND((3.1416*(($A21+0.5)^2+($A21+0.5+VLOOKUP(AA$11,katalogi!$A$2:$C$93,IF(Sortimenti!$A21&lt;28,2,3),0)*Sortimenti!AA$12)^2)*Sortimenti!AA$12)/80000,3),"")</f>
        <v/>
      </c>
      <c r="AB21" s="42" t="str">
        <f t="shared" si="8"/>
        <v/>
      </c>
      <c r="AC21" s="30"/>
      <c r="AD21" s="35" t="str">
        <f>IFERROR(ROUND((3.1416*(($A21+0.5)^2+($A21+0.5+VLOOKUP(AD$11,katalogi!$A$2:$C$93,IF(Sortimenti!$A21&lt;28,2,3),0)*Sortimenti!AD$12)^2)*Sortimenti!AD$12)/80000,3),"")</f>
        <v/>
      </c>
      <c r="AE21" s="42" t="str">
        <f t="shared" si="9"/>
        <v/>
      </c>
      <c r="AF21" s="32"/>
      <c r="AG21" s="35" t="str">
        <f>IFERROR(ROUND((3.1416*(($A21+0.5)^2+($A21+0.5+VLOOKUP(AG$11,katalogi!$A$2:$C$93,IF(Sortimenti!$A21&lt;28,2,3),0)*Sortimenti!AG$12)^2)*Sortimenti!AG$12)/80000,3),"")</f>
        <v/>
      </c>
      <c r="AH21" s="42" t="str">
        <f t="shared" si="10"/>
        <v/>
      </c>
    </row>
    <row r="22" spans="1:34" ht="12" customHeight="1" x14ac:dyDescent="0.25">
      <c r="A22" s="28">
        <v>12</v>
      </c>
      <c r="B22" s="34"/>
      <c r="C22" s="35" t="str">
        <f>IFERROR(ROUND((3.1416*(($A22+0.5)^2+($A22+0.5+VLOOKUP(C$11,katalogi!$A$2:$C$93,IF(Sortimenti!$A22&lt;28,2,3),0)*Sortimenti!C$12)^2)*Sortimenti!C$12)/80000,3),"")</f>
        <v/>
      </c>
      <c r="D22" s="42" t="str">
        <f t="shared" si="0"/>
        <v/>
      </c>
      <c r="E22" s="34"/>
      <c r="F22" s="35" t="str">
        <f>IFERROR(ROUND((3.1416*(($A22+0.5)^2+($A22+0.5+VLOOKUP(F$11,katalogi!$A$2:$C$93,IF(Sortimenti!$A22&lt;28,2,3),0)*Sortimenti!F$12)^2)*Sortimenti!F$12)/80000,3),"")</f>
        <v/>
      </c>
      <c r="G22" s="42" t="str">
        <f t="shared" si="1"/>
        <v/>
      </c>
      <c r="H22" s="34"/>
      <c r="I22" s="35" t="str">
        <f>IFERROR(ROUND((3.1416*(($A22+0.5)^2+($A22+0.5+VLOOKUP(I$11,katalogi!$A$2:$C$93,IF(Sortimenti!$A22&lt;28,2,3),0)*Sortimenti!I$12)^2)*Sortimenti!I$12)/80000,3),"")</f>
        <v/>
      </c>
      <c r="J22" s="42" t="str">
        <f t="shared" si="2"/>
        <v/>
      </c>
      <c r="K22" s="30"/>
      <c r="L22" s="35" t="str">
        <f>IFERROR(ROUND((3.1416*(($A22+0.5)^2+($A22+0.5+VLOOKUP(L$11,katalogi!$A$2:$C$93,IF(Sortimenti!$A22&lt;28,2,3),0)*Sortimenti!L$12)^2)*Sortimenti!L$12)/80000,3),"")</f>
        <v/>
      </c>
      <c r="M22" s="42" t="str">
        <f t="shared" si="3"/>
        <v/>
      </c>
      <c r="N22" s="32"/>
      <c r="O22" s="35" t="str">
        <f>IFERROR(ROUND((3.1416*(($A22+0.5)^2+($A22+0.5+VLOOKUP(O$11,katalogi!$A$2:$C$93,IF(Sortimenti!$A22&lt;28,2,3),0)*Sortimenti!O$12)^2)*Sortimenti!O$12)/80000,3),"")</f>
        <v/>
      </c>
      <c r="P22" s="42" t="str">
        <f t="shared" si="4"/>
        <v/>
      </c>
      <c r="Q22" s="32"/>
      <c r="R22" s="35" t="str">
        <f>IFERROR(ROUND((3.1416*(($A22+0.5)^2+($A22+0.5+VLOOKUP(R$11,katalogi!$A$2:$C$93,IF(Sortimenti!$A22&lt;28,2,3),0)*Sortimenti!R$12)^2)*Sortimenti!R$12)/80000,3),"")</f>
        <v/>
      </c>
      <c r="S22" s="42" t="str">
        <f t="shared" si="5"/>
        <v/>
      </c>
      <c r="T22" s="32"/>
      <c r="U22" s="35" t="str">
        <f>IFERROR(ROUND((3.1416*(($A22+0.5)^2+($A22+0.5+VLOOKUP(U$11,katalogi!$A$2:$C$93,IF(Sortimenti!$A22&lt;28,2,3),0)*Sortimenti!U$12)^2)*Sortimenti!U$12)/80000,3),"")</f>
        <v/>
      </c>
      <c r="V22" s="42" t="str">
        <f t="shared" si="6"/>
        <v/>
      </c>
      <c r="W22" s="30"/>
      <c r="X22" s="35" t="str">
        <f>IFERROR(ROUND((3.1416*(($A22+0.5)^2+($A22+0.5+VLOOKUP(X$11,katalogi!$A$2:$C$93,IF(Sortimenti!$A22&lt;28,2,3),0)*Sortimenti!X$12)^2)*Sortimenti!X$12)/80000,3),"")</f>
        <v/>
      </c>
      <c r="Y22" s="42" t="str">
        <f t="shared" si="7"/>
        <v/>
      </c>
      <c r="Z22" s="36"/>
      <c r="AA22" s="35" t="str">
        <f>IFERROR(ROUND((3.1416*(($A22+0.5)^2+($A22+0.5+VLOOKUP(AA$11,katalogi!$A$2:$C$93,IF(Sortimenti!$A22&lt;28,2,3),0)*Sortimenti!AA$12)^2)*Sortimenti!AA$12)/80000,3),"")</f>
        <v/>
      </c>
      <c r="AB22" s="42" t="str">
        <f t="shared" si="8"/>
        <v/>
      </c>
      <c r="AC22" s="30"/>
      <c r="AD22" s="35" t="str">
        <f>IFERROR(ROUND((3.1416*(($A22+0.5)^2+($A22+0.5+VLOOKUP(AD$11,katalogi!$A$2:$C$93,IF(Sortimenti!$A22&lt;28,2,3),0)*Sortimenti!AD$12)^2)*Sortimenti!AD$12)/80000,3),"")</f>
        <v/>
      </c>
      <c r="AE22" s="42" t="str">
        <f t="shared" si="9"/>
        <v/>
      </c>
      <c r="AF22" s="32"/>
      <c r="AG22" s="35" t="str">
        <f>IFERROR(ROUND((3.1416*(($A22+0.5)^2+($A22+0.5+VLOOKUP(AG$11,katalogi!$A$2:$C$93,IF(Sortimenti!$A22&lt;28,2,3),0)*Sortimenti!AG$12)^2)*Sortimenti!AG$12)/80000,3),"")</f>
        <v/>
      </c>
      <c r="AH22" s="42" t="str">
        <f t="shared" si="10"/>
        <v/>
      </c>
    </row>
    <row r="23" spans="1:34" ht="12" customHeight="1" x14ac:dyDescent="0.25">
      <c r="A23" s="28">
        <v>13</v>
      </c>
      <c r="B23" s="34"/>
      <c r="C23" s="35" t="str">
        <f>IFERROR(ROUND((3.1416*(($A23+0.5)^2+($A23+0.5+VLOOKUP(C$11,katalogi!$A$2:$C$93,IF(Sortimenti!$A23&lt;28,2,3),0)*Sortimenti!C$12)^2)*Sortimenti!C$12)/80000,3),"")</f>
        <v/>
      </c>
      <c r="D23" s="42" t="str">
        <f t="shared" si="0"/>
        <v/>
      </c>
      <c r="E23" s="34"/>
      <c r="F23" s="35" t="str">
        <f>IFERROR(ROUND((3.1416*(($A23+0.5)^2+($A23+0.5+VLOOKUP(F$11,katalogi!$A$2:$C$93,IF(Sortimenti!$A23&lt;28,2,3),0)*Sortimenti!F$12)^2)*Sortimenti!F$12)/80000,3),"")</f>
        <v/>
      </c>
      <c r="G23" s="42" t="str">
        <f t="shared" si="1"/>
        <v/>
      </c>
      <c r="H23" s="34"/>
      <c r="I23" s="35" t="str">
        <f>IFERROR(ROUND((3.1416*(($A23+0.5)^2+($A23+0.5+VLOOKUP(I$11,katalogi!$A$2:$C$93,IF(Sortimenti!$A23&lt;28,2,3),0)*Sortimenti!I$12)^2)*Sortimenti!I$12)/80000,3),"")</f>
        <v/>
      </c>
      <c r="J23" s="42" t="str">
        <f t="shared" si="2"/>
        <v/>
      </c>
      <c r="K23" s="30"/>
      <c r="L23" s="35" t="str">
        <f>IFERROR(ROUND((3.1416*(($A23+0.5)^2+($A23+0.5+VLOOKUP(L$11,katalogi!$A$2:$C$93,IF(Sortimenti!$A23&lt;28,2,3),0)*Sortimenti!L$12)^2)*Sortimenti!L$12)/80000,3),"")</f>
        <v/>
      </c>
      <c r="M23" s="42" t="str">
        <f t="shared" si="3"/>
        <v/>
      </c>
      <c r="N23" s="32"/>
      <c r="O23" s="35" t="str">
        <f>IFERROR(ROUND((3.1416*(($A23+0.5)^2+($A23+0.5+VLOOKUP(O$11,katalogi!$A$2:$C$93,IF(Sortimenti!$A23&lt;28,2,3),0)*Sortimenti!O$12)^2)*Sortimenti!O$12)/80000,3),"")</f>
        <v/>
      </c>
      <c r="P23" s="42" t="str">
        <f t="shared" si="4"/>
        <v/>
      </c>
      <c r="Q23" s="32"/>
      <c r="R23" s="35" t="str">
        <f>IFERROR(ROUND((3.1416*(($A23+0.5)^2+($A23+0.5+VLOOKUP(R$11,katalogi!$A$2:$C$93,IF(Sortimenti!$A23&lt;28,2,3),0)*Sortimenti!R$12)^2)*Sortimenti!R$12)/80000,3),"")</f>
        <v/>
      </c>
      <c r="S23" s="42" t="str">
        <f t="shared" si="5"/>
        <v/>
      </c>
      <c r="T23" s="32"/>
      <c r="U23" s="35" t="str">
        <f>IFERROR(ROUND((3.1416*(($A23+0.5)^2+($A23+0.5+VLOOKUP(U$11,katalogi!$A$2:$C$93,IF(Sortimenti!$A23&lt;28,2,3),0)*Sortimenti!U$12)^2)*Sortimenti!U$12)/80000,3),"")</f>
        <v/>
      </c>
      <c r="V23" s="42" t="str">
        <f t="shared" si="6"/>
        <v/>
      </c>
      <c r="W23" s="30"/>
      <c r="X23" s="35" t="str">
        <f>IFERROR(ROUND((3.1416*(($A23+0.5)^2+($A23+0.5+VLOOKUP(X$11,katalogi!$A$2:$C$93,IF(Sortimenti!$A23&lt;28,2,3),0)*Sortimenti!X$12)^2)*Sortimenti!X$12)/80000,3),"")</f>
        <v/>
      </c>
      <c r="Y23" s="42" t="str">
        <f t="shared" si="7"/>
        <v/>
      </c>
      <c r="Z23" s="36"/>
      <c r="AA23" s="35" t="str">
        <f>IFERROR(ROUND((3.1416*(($A23+0.5)^2+($A23+0.5+VLOOKUP(AA$11,katalogi!$A$2:$C$93,IF(Sortimenti!$A23&lt;28,2,3),0)*Sortimenti!AA$12)^2)*Sortimenti!AA$12)/80000,3),"")</f>
        <v/>
      </c>
      <c r="AB23" s="42" t="str">
        <f t="shared" si="8"/>
        <v/>
      </c>
      <c r="AC23" s="30"/>
      <c r="AD23" s="35" t="str">
        <f>IFERROR(ROUND((3.1416*(($A23+0.5)^2+($A23+0.5+VLOOKUP(AD$11,katalogi!$A$2:$C$93,IF(Sortimenti!$A23&lt;28,2,3),0)*Sortimenti!AD$12)^2)*Sortimenti!AD$12)/80000,3),"")</f>
        <v/>
      </c>
      <c r="AE23" s="42" t="str">
        <f t="shared" si="9"/>
        <v/>
      </c>
      <c r="AF23" s="32"/>
      <c r="AG23" s="35" t="str">
        <f>IFERROR(ROUND((3.1416*(($A23+0.5)^2+($A23+0.5+VLOOKUP(AG$11,katalogi!$A$2:$C$93,IF(Sortimenti!$A23&lt;28,2,3),0)*Sortimenti!AG$12)^2)*Sortimenti!AG$12)/80000,3),"")</f>
        <v/>
      </c>
      <c r="AH23" s="42" t="str">
        <f t="shared" si="10"/>
        <v/>
      </c>
    </row>
    <row r="24" spans="1:34" ht="12" customHeight="1" x14ac:dyDescent="0.25">
      <c r="A24" s="28">
        <v>14</v>
      </c>
      <c r="B24" s="34"/>
      <c r="C24" s="35" t="str">
        <f>IFERROR(ROUND((3.1416*(($A24+0.5)^2+($A24+0.5+VLOOKUP(C$11,katalogi!$A$2:$C$93,IF(Sortimenti!$A24&lt;28,2,3),0)*Sortimenti!C$12)^2)*Sortimenti!C$12)/80000,3),"")</f>
        <v/>
      </c>
      <c r="D24" s="42" t="str">
        <f t="shared" si="0"/>
        <v/>
      </c>
      <c r="E24" s="34"/>
      <c r="F24" s="35" t="str">
        <f>IFERROR(ROUND((3.1416*(($A24+0.5)^2+($A24+0.5+VLOOKUP(F$11,katalogi!$A$2:$C$93,IF(Sortimenti!$A24&lt;28,2,3),0)*Sortimenti!F$12)^2)*Sortimenti!F$12)/80000,3),"")</f>
        <v/>
      </c>
      <c r="G24" s="42" t="str">
        <f t="shared" si="1"/>
        <v/>
      </c>
      <c r="H24" s="34"/>
      <c r="I24" s="35" t="str">
        <f>IFERROR(ROUND((3.1416*(($A24+0.5)^2+($A24+0.5+VLOOKUP(I$11,katalogi!$A$2:$C$93,IF(Sortimenti!$A24&lt;28,2,3),0)*Sortimenti!I$12)^2)*Sortimenti!I$12)/80000,3),"")</f>
        <v/>
      </c>
      <c r="J24" s="42" t="str">
        <f t="shared" si="2"/>
        <v/>
      </c>
      <c r="K24" s="30"/>
      <c r="L24" s="35" t="str">
        <f>IFERROR(ROUND((3.1416*(($A24+0.5)^2+($A24+0.5+VLOOKUP(L$11,katalogi!$A$2:$C$93,IF(Sortimenti!$A24&lt;28,2,3),0)*Sortimenti!L$12)^2)*Sortimenti!L$12)/80000,3),"")</f>
        <v/>
      </c>
      <c r="M24" s="42" t="str">
        <f t="shared" si="3"/>
        <v/>
      </c>
      <c r="N24" s="32"/>
      <c r="O24" s="35" t="str">
        <f>IFERROR(ROUND((3.1416*(($A24+0.5)^2+($A24+0.5+VLOOKUP(O$11,katalogi!$A$2:$C$93,IF(Sortimenti!$A24&lt;28,2,3),0)*Sortimenti!O$12)^2)*Sortimenti!O$12)/80000,3),"")</f>
        <v/>
      </c>
      <c r="P24" s="42" t="str">
        <f t="shared" si="4"/>
        <v/>
      </c>
      <c r="Q24" s="32"/>
      <c r="R24" s="35" t="str">
        <f>IFERROR(ROUND((3.1416*(($A24+0.5)^2+($A24+0.5+VLOOKUP(R$11,katalogi!$A$2:$C$93,IF(Sortimenti!$A24&lt;28,2,3),0)*Sortimenti!R$12)^2)*Sortimenti!R$12)/80000,3),"")</f>
        <v/>
      </c>
      <c r="S24" s="42" t="str">
        <f t="shared" si="5"/>
        <v/>
      </c>
      <c r="T24" s="32"/>
      <c r="U24" s="35" t="str">
        <f>IFERROR(ROUND((3.1416*(($A24+0.5)^2+($A24+0.5+VLOOKUP(U$11,katalogi!$A$2:$C$93,IF(Sortimenti!$A24&lt;28,2,3),0)*Sortimenti!U$12)^2)*Sortimenti!U$12)/80000,3),"")</f>
        <v/>
      </c>
      <c r="V24" s="42" t="str">
        <f t="shared" si="6"/>
        <v/>
      </c>
      <c r="W24" s="30"/>
      <c r="X24" s="35" t="str">
        <f>IFERROR(ROUND((3.1416*(($A24+0.5)^2+($A24+0.5+VLOOKUP(X$11,katalogi!$A$2:$C$93,IF(Sortimenti!$A24&lt;28,2,3),0)*Sortimenti!X$12)^2)*Sortimenti!X$12)/80000,3),"")</f>
        <v/>
      </c>
      <c r="Y24" s="42" t="str">
        <f t="shared" si="7"/>
        <v/>
      </c>
      <c r="Z24" s="36"/>
      <c r="AA24" s="35" t="str">
        <f>IFERROR(ROUND((3.1416*(($A24+0.5)^2+($A24+0.5+VLOOKUP(AA$11,katalogi!$A$2:$C$93,IF(Sortimenti!$A24&lt;28,2,3),0)*Sortimenti!AA$12)^2)*Sortimenti!AA$12)/80000,3),"")</f>
        <v/>
      </c>
      <c r="AB24" s="42" t="str">
        <f t="shared" si="8"/>
        <v/>
      </c>
      <c r="AC24" s="30"/>
      <c r="AD24" s="35" t="str">
        <f>IFERROR(ROUND((3.1416*(($A24+0.5)^2+($A24+0.5+VLOOKUP(AD$11,katalogi!$A$2:$C$93,IF(Sortimenti!$A24&lt;28,2,3),0)*Sortimenti!AD$12)^2)*Sortimenti!AD$12)/80000,3),"")</f>
        <v/>
      </c>
      <c r="AE24" s="42" t="str">
        <f t="shared" si="9"/>
        <v/>
      </c>
      <c r="AF24" s="32"/>
      <c r="AG24" s="35" t="str">
        <f>IFERROR(ROUND((3.1416*(($A24+0.5)^2+($A24+0.5+VLOOKUP(AG$11,katalogi!$A$2:$C$93,IF(Sortimenti!$A24&lt;28,2,3),0)*Sortimenti!AG$12)^2)*Sortimenti!AG$12)/80000,3),"")</f>
        <v/>
      </c>
      <c r="AH24" s="42" t="str">
        <f t="shared" si="10"/>
        <v/>
      </c>
    </row>
    <row r="25" spans="1:34" ht="12" customHeight="1" x14ac:dyDescent="0.25">
      <c r="A25" s="28">
        <v>15</v>
      </c>
      <c r="B25" s="34"/>
      <c r="C25" s="35" t="str">
        <f>IFERROR(ROUND((3.1416*(($A25+0.5)^2+($A25+0.5+VLOOKUP(C$11,katalogi!$A$2:$C$93,IF(Sortimenti!$A25&lt;28,2,3),0)*Sortimenti!C$12)^2)*Sortimenti!C$12)/80000,3),"")</f>
        <v/>
      </c>
      <c r="D25" s="42" t="str">
        <f t="shared" si="0"/>
        <v/>
      </c>
      <c r="E25" s="34"/>
      <c r="F25" s="35" t="str">
        <f>IFERROR(ROUND((3.1416*(($A25+0.5)^2+($A25+0.5+VLOOKUP(F$11,katalogi!$A$2:$C$93,IF(Sortimenti!$A25&lt;28,2,3),0)*Sortimenti!F$12)^2)*Sortimenti!F$12)/80000,3),"")</f>
        <v/>
      </c>
      <c r="G25" s="42" t="str">
        <f t="shared" si="1"/>
        <v/>
      </c>
      <c r="H25" s="34"/>
      <c r="I25" s="35" t="str">
        <f>IFERROR(ROUND((3.1416*(($A25+0.5)^2+($A25+0.5+VLOOKUP(I$11,katalogi!$A$2:$C$93,IF(Sortimenti!$A25&lt;28,2,3),0)*Sortimenti!I$12)^2)*Sortimenti!I$12)/80000,3),"")</f>
        <v/>
      </c>
      <c r="J25" s="42" t="str">
        <f t="shared" si="2"/>
        <v/>
      </c>
      <c r="K25" s="30"/>
      <c r="L25" s="35" t="str">
        <f>IFERROR(ROUND((3.1416*(($A25+0.5)^2+($A25+0.5+VLOOKUP(L$11,katalogi!$A$2:$C$93,IF(Sortimenti!$A25&lt;28,2,3),0)*Sortimenti!L$12)^2)*Sortimenti!L$12)/80000,3),"")</f>
        <v/>
      </c>
      <c r="M25" s="42" t="str">
        <f t="shared" si="3"/>
        <v/>
      </c>
      <c r="N25" s="32"/>
      <c r="O25" s="35" t="str">
        <f>IFERROR(ROUND((3.1416*(($A25+0.5)^2+($A25+0.5+VLOOKUP(O$11,katalogi!$A$2:$C$93,IF(Sortimenti!$A25&lt;28,2,3),0)*Sortimenti!O$12)^2)*Sortimenti!O$12)/80000,3),"")</f>
        <v/>
      </c>
      <c r="P25" s="42" t="str">
        <f t="shared" si="4"/>
        <v/>
      </c>
      <c r="Q25" s="32"/>
      <c r="R25" s="35" t="str">
        <f>IFERROR(ROUND((3.1416*(($A25+0.5)^2+($A25+0.5+VLOOKUP(R$11,katalogi!$A$2:$C$93,IF(Sortimenti!$A25&lt;28,2,3),0)*Sortimenti!R$12)^2)*Sortimenti!R$12)/80000,3),"")</f>
        <v/>
      </c>
      <c r="S25" s="42" t="str">
        <f t="shared" si="5"/>
        <v/>
      </c>
      <c r="T25" s="32"/>
      <c r="U25" s="35" t="str">
        <f>IFERROR(ROUND((3.1416*(($A25+0.5)^2+($A25+0.5+VLOOKUP(U$11,katalogi!$A$2:$C$93,IF(Sortimenti!$A25&lt;28,2,3),0)*Sortimenti!U$12)^2)*Sortimenti!U$12)/80000,3),"")</f>
        <v/>
      </c>
      <c r="V25" s="42" t="str">
        <f t="shared" si="6"/>
        <v/>
      </c>
      <c r="W25" s="30"/>
      <c r="X25" s="35" t="str">
        <f>IFERROR(ROUND((3.1416*(($A25+0.5)^2+($A25+0.5+VLOOKUP(X$11,katalogi!$A$2:$C$93,IF(Sortimenti!$A25&lt;28,2,3),0)*Sortimenti!X$12)^2)*Sortimenti!X$12)/80000,3),"")</f>
        <v/>
      </c>
      <c r="Y25" s="42" t="str">
        <f t="shared" si="7"/>
        <v/>
      </c>
      <c r="Z25" s="36"/>
      <c r="AA25" s="35" t="str">
        <f>IFERROR(ROUND((3.1416*(($A25+0.5)^2+($A25+0.5+VLOOKUP(AA$11,katalogi!$A$2:$C$93,IF(Sortimenti!$A25&lt;28,2,3),0)*Sortimenti!AA$12)^2)*Sortimenti!AA$12)/80000,3),"")</f>
        <v/>
      </c>
      <c r="AB25" s="42" t="str">
        <f t="shared" si="8"/>
        <v/>
      </c>
      <c r="AC25" s="30"/>
      <c r="AD25" s="35" t="str">
        <f>IFERROR(ROUND((3.1416*(($A25+0.5)^2+($A25+0.5+VLOOKUP(AD$11,katalogi!$A$2:$C$93,IF(Sortimenti!$A25&lt;28,2,3),0)*Sortimenti!AD$12)^2)*Sortimenti!AD$12)/80000,3),"")</f>
        <v/>
      </c>
      <c r="AE25" s="42" t="str">
        <f t="shared" si="9"/>
        <v/>
      </c>
      <c r="AF25" s="32"/>
      <c r="AG25" s="35" t="str">
        <f>IFERROR(ROUND((3.1416*(($A25+0.5)^2+($A25+0.5+VLOOKUP(AG$11,katalogi!$A$2:$C$93,IF(Sortimenti!$A25&lt;28,2,3),0)*Sortimenti!AG$12)^2)*Sortimenti!AG$12)/80000,3),"")</f>
        <v/>
      </c>
      <c r="AH25" s="42" t="str">
        <f t="shared" si="10"/>
        <v/>
      </c>
    </row>
    <row r="26" spans="1:34" ht="12" customHeight="1" x14ac:dyDescent="0.25">
      <c r="A26" s="28">
        <v>16</v>
      </c>
      <c r="B26" s="34"/>
      <c r="C26" s="35" t="str">
        <f>IFERROR(ROUND((3.1416*(($A26+0.5)^2+($A26+0.5+VLOOKUP(C$11,katalogi!$A$2:$C$93,IF(Sortimenti!$A26&lt;28,2,3),0)*Sortimenti!C$12)^2)*Sortimenti!C$12)/80000,3),"")</f>
        <v/>
      </c>
      <c r="D26" s="42" t="str">
        <f t="shared" si="0"/>
        <v/>
      </c>
      <c r="E26" s="34"/>
      <c r="F26" s="35" t="str">
        <f>IFERROR(ROUND((3.1416*(($A26+0.5)^2+($A26+0.5+VLOOKUP(F$11,katalogi!$A$2:$C$93,IF(Sortimenti!$A26&lt;28,2,3),0)*Sortimenti!F$12)^2)*Sortimenti!F$12)/80000,3),"")</f>
        <v/>
      </c>
      <c r="G26" s="42" t="str">
        <f t="shared" si="1"/>
        <v/>
      </c>
      <c r="H26" s="34"/>
      <c r="I26" s="35" t="str">
        <f>IFERROR(ROUND((3.1416*(($A26+0.5)^2+($A26+0.5+VLOOKUP(I$11,katalogi!$A$2:$C$93,IF(Sortimenti!$A26&lt;28,2,3),0)*Sortimenti!I$12)^2)*Sortimenti!I$12)/80000,3),"")</f>
        <v/>
      </c>
      <c r="J26" s="42" t="str">
        <f t="shared" si="2"/>
        <v/>
      </c>
      <c r="K26" s="30"/>
      <c r="L26" s="35" t="str">
        <f>IFERROR(ROUND((3.1416*(($A26+0.5)^2+($A26+0.5+VLOOKUP(L$11,katalogi!$A$2:$C$93,IF(Sortimenti!$A26&lt;28,2,3),0)*Sortimenti!L$12)^2)*Sortimenti!L$12)/80000,3),"")</f>
        <v/>
      </c>
      <c r="M26" s="42" t="str">
        <f t="shared" si="3"/>
        <v/>
      </c>
      <c r="N26" s="32"/>
      <c r="O26" s="35" t="str">
        <f>IFERROR(ROUND((3.1416*(($A26+0.5)^2+($A26+0.5+VLOOKUP(O$11,katalogi!$A$2:$C$93,IF(Sortimenti!$A26&lt;28,2,3),0)*Sortimenti!O$12)^2)*Sortimenti!O$12)/80000,3),"")</f>
        <v/>
      </c>
      <c r="P26" s="42" t="str">
        <f t="shared" si="4"/>
        <v/>
      </c>
      <c r="Q26" s="32"/>
      <c r="R26" s="35" t="str">
        <f>IFERROR(ROUND((3.1416*(($A26+0.5)^2+($A26+0.5+VLOOKUP(R$11,katalogi!$A$2:$C$93,IF(Sortimenti!$A26&lt;28,2,3),0)*Sortimenti!R$12)^2)*Sortimenti!R$12)/80000,3),"")</f>
        <v/>
      </c>
      <c r="S26" s="42" t="str">
        <f t="shared" si="5"/>
        <v/>
      </c>
      <c r="T26" s="32"/>
      <c r="U26" s="35" t="str">
        <f>IFERROR(ROUND((3.1416*(($A26+0.5)^2+($A26+0.5+VLOOKUP(U$11,katalogi!$A$2:$C$93,IF(Sortimenti!$A26&lt;28,2,3),0)*Sortimenti!U$12)^2)*Sortimenti!U$12)/80000,3),"")</f>
        <v/>
      </c>
      <c r="V26" s="42" t="str">
        <f t="shared" si="6"/>
        <v/>
      </c>
      <c r="W26" s="30"/>
      <c r="X26" s="35" t="str">
        <f>IFERROR(ROUND((3.1416*(($A26+0.5)^2+($A26+0.5+VLOOKUP(X$11,katalogi!$A$2:$C$93,IF(Sortimenti!$A26&lt;28,2,3),0)*Sortimenti!X$12)^2)*Sortimenti!X$12)/80000,3),"")</f>
        <v/>
      </c>
      <c r="Y26" s="42" t="str">
        <f t="shared" si="7"/>
        <v/>
      </c>
      <c r="Z26" s="36"/>
      <c r="AA26" s="35" t="str">
        <f>IFERROR(ROUND((3.1416*(($A26+0.5)^2+($A26+0.5+VLOOKUP(AA$11,katalogi!$A$2:$C$93,IF(Sortimenti!$A26&lt;28,2,3),0)*Sortimenti!AA$12)^2)*Sortimenti!AA$12)/80000,3),"")</f>
        <v/>
      </c>
      <c r="AB26" s="42" t="str">
        <f t="shared" si="8"/>
        <v/>
      </c>
      <c r="AC26" s="30"/>
      <c r="AD26" s="35" t="str">
        <f>IFERROR(ROUND((3.1416*(($A26+0.5)^2+($A26+0.5+VLOOKUP(AD$11,katalogi!$A$2:$C$93,IF(Sortimenti!$A26&lt;28,2,3),0)*Sortimenti!AD$12)^2)*Sortimenti!AD$12)/80000,3),"")</f>
        <v/>
      </c>
      <c r="AE26" s="42" t="str">
        <f t="shared" si="9"/>
        <v/>
      </c>
      <c r="AF26" s="32"/>
      <c r="AG26" s="35" t="str">
        <f>IFERROR(ROUND((3.1416*(($A26+0.5)^2+($A26+0.5+VLOOKUP(AG$11,katalogi!$A$2:$C$93,IF(Sortimenti!$A26&lt;28,2,3),0)*Sortimenti!AG$12)^2)*Sortimenti!AG$12)/80000,3),"")</f>
        <v/>
      </c>
      <c r="AH26" s="42" t="str">
        <f t="shared" si="10"/>
        <v/>
      </c>
    </row>
    <row r="27" spans="1:34" ht="12" customHeight="1" x14ac:dyDescent="0.25">
      <c r="A27" s="28">
        <v>17</v>
      </c>
      <c r="B27" s="34"/>
      <c r="C27" s="35" t="str">
        <f>IFERROR(ROUND((3.1416*(($A27+0.5)^2+($A27+0.5+VLOOKUP(C$11,katalogi!$A$2:$C$93,IF(Sortimenti!$A27&lt;28,2,3),0)*Sortimenti!C$12)^2)*Sortimenti!C$12)/80000,3),"")</f>
        <v/>
      </c>
      <c r="D27" s="42" t="str">
        <f t="shared" si="0"/>
        <v/>
      </c>
      <c r="E27" s="34"/>
      <c r="F27" s="35" t="str">
        <f>IFERROR(ROUND((3.1416*(($A27+0.5)^2+($A27+0.5+VLOOKUP(F$11,katalogi!$A$2:$C$93,IF(Sortimenti!$A27&lt;28,2,3),0)*Sortimenti!F$12)^2)*Sortimenti!F$12)/80000,3),"")</f>
        <v/>
      </c>
      <c r="G27" s="42" t="str">
        <f t="shared" si="1"/>
        <v/>
      </c>
      <c r="H27" s="34"/>
      <c r="I27" s="35" t="str">
        <f>IFERROR(ROUND((3.1416*(($A27+0.5)^2+($A27+0.5+VLOOKUP(I$11,katalogi!$A$2:$C$93,IF(Sortimenti!$A27&lt;28,2,3),0)*Sortimenti!I$12)^2)*Sortimenti!I$12)/80000,3),"")</f>
        <v/>
      </c>
      <c r="J27" s="42" t="str">
        <f t="shared" si="2"/>
        <v/>
      </c>
      <c r="K27" s="30"/>
      <c r="L27" s="35" t="str">
        <f>IFERROR(ROUND((3.1416*(($A27+0.5)^2+($A27+0.5+VLOOKUP(L$11,katalogi!$A$2:$C$93,IF(Sortimenti!$A27&lt;28,2,3),0)*Sortimenti!L$12)^2)*Sortimenti!L$12)/80000,3),"")</f>
        <v/>
      </c>
      <c r="M27" s="42" t="str">
        <f t="shared" si="3"/>
        <v/>
      </c>
      <c r="N27" s="32"/>
      <c r="O27" s="35" t="str">
        <f>IFERROR(ROUND((3.1416*(($A27+0.5)^2+($A27+0.5+VLOOKUP(O$11,katalogi!$A$2:$C$93,IF(Sortimenti!$A27&lt;28,2,3),0)*Sortimenti!O$12)^2)*Sortimenti!O$12)/80000,3),"")</f>
        <v/>
      </c>
      <c r="P27" s="42" t="str">
        <f t="shared" si="4"/>
        <v/>
      </c>
      <c r="Q27" s="32"/>
      <c r="R27" s="35" t="str">
        <f>IFERROR(ROUND((3.1416*(($A27+0.5)^2+($A27+0.5+VLOOKUP(R$11,katalogi!$A$2:$C$93,IF(Sortimenti!$A27&lt;28,2,3),0)*Sortimenti!R$12)^2)*Sortimenti!R$12)/80000,3),"")</f>
        <v/>
      </c>
      <c r="S27" s="42" t="str">
        <f t="shared" si="5"/>
        <v/>
      </c>
      <c r="T27" s="32"/>
      <c r="U27" s="35" t="str">
        <f>IFERROR(ROUND((3.1416*(($A27+0.5)^2+($A27+0.5+VLOOKUP(U$11,katalogi!$A$2:$C$93,IF(Sortimenti!$A27&lt;28,2,3),0)*Sortimenti!U$12)^2)*Sortimenti!U$12)/80000,3),"")</f>
        <v/>
      </c>
      <c r="V27" s="42" t="str">
        <f t="shared" si="6"/>
        <v/>
      </c>
      <c r="W27" s="30"/>
      <c r="X27" s="35" t="str">
        <f>IFERROR(ROUND((3.1416*(($A27+0.5)^2+($A27+0.5+VLOOKUP(X$11,katalogi!$A$2:$C$93,IF(Sortimenti!$A27&lt;28,2,3),0)*Sortimenti!X$12)^2)*Sortimenti!X$12)/80000,3),"")</f>
        <v/>
      </c>
      <c r="Y27" s="42" t="str">
        <f t="shared" si="7"/>
        <v/>
      </c>
      <c r="Z27" s="36"/>
      <c r="AA27" s="35" t="str">
        <f>IFERROR(ROUND((3.1416*(($A27+0.5)^2+($A27+0.5+VLOOKUP(AA$11,katalogi!$A$2:$C$93,IF(Sortimenti!$A27&lt;28,2,3),0)*Sortimenti!AA$12)^2)*Sortimenti!AA$12)/80000,3),"")</f>
        <v/>
      </c>
      <c r="AB27" s="42" t="str">
        <f t="shared" si="8"/>
        <v/>
      </c>
      <c r="AC27" s="30"/>
      <c r="AD27" s="35" t="str">
        <f>IFERROR(ROUND((3.1416*(($A27+0.5)^2+($A27+0.5+VLOOKUP(AD$11,katalogi!$A$2:$C$93,IF(Sortimenti!$A27&lt;28,2,3),0)*Sortimenti!AD$12)^2)*Sortimenti!AD$12)/80000,3),"")</f>
        <v/>
      </c>
      <c r="AE27" s="42" t="str">
        <f t="shared" si="9"/>
        <v/>
      </c>
      <c r="AF27" s="32"/>
      <c r="AG27" s="35" t="str">
        <f>IFERROR(ROUND((3.1416*(($A27+0.5)^2+($A27+0.5+VLOOKUP(AG$11,katalogi!$A$2:$C$93,IF(Sortimenti!$A27&lt;28,2,3),0)*Sortimenti!AG$12)^2)*Sortimenti!AG$12)/80000,3),"")</f>
        <v/>
      </c>
      <c r="AH27" s="42" t="str">
        <f t="shared" si="10"/>
        <v/>
      </c>
    </row>
    <row r="28" spans="1:34" ht="12" customHeight="1" x14ac:dyDescent="0.25">
      <c r="A28" s="28">
        <v>18</v>
      </c>
      <c r="B28" s="34"/>
      <c r="C28" s="35" t="str">
        <f>IFERROR(ROUND((3.1416*(($A28+0.5)^2+($A28+0.5+VLOOKUP(C$11,katalogi!$A$2:$C$93,IF(Sortimenti!$A28&lt;28,2,3),0)*Sortimenti!C$12)^2)*Sortimenti!C$12)/80000,3),"")</f>
        <v/>
      </c>
      <c r="D28" s="42" t="str">
        <f t="shared" si="0"/>
        <v/>
      </c>
      <c r="E28" s="34"/>
      <c r="F28" s="35" t="str">
        <f>IFERROR(ROUND((3.1416*(($A28+0.5)^2+($A28+0.5+VLOOKUP(F$11,katalogi!$A$2:$C$93,IF(Sortimenti!$A28&lt;28,2,3),0)*Sortimenti!F$12)^2)*Sortimenti!F$12)/80000,3),"")</f>
        <v/>
      </c>
      <c r="G28" s="42" t="str">
        <f t="shared" si="1"/>
        <v/>
      </c>
      <c r="H28" s="34"/>
      <c r="I28" s="35" t="str">
        <f>IFERROR(ROUND((3.1416*(($A28+0.5)^2+($A28+0.5+VLOOKUP(I$11,katalogi!$A$2:$C$93,IF(Sortimenti!$A28&lt;28,2,3),0)*Sortimenti!I$12)^2)*Sortimenti!I$12)/80000,3),"")</f>
        <v/>
      </c>
      <c r="J28" s="42" t="str">
        <f t="shared" si="2"/>
        <v/>
      </c>
      <c r="K28" s="30"/>
      <c r="L28" s="35" t="str">
        <f>IFERROR(ROUND((3.1416*(($A28+0.5)^2+($A28+0.5+VLOOKUP(L$11,katalogi!$A$2:$C$93,IF(Sortimenti!$A28&lt;28,2,3),0)*Sortimenti!L$12)^2)*Sortimenti!L$12)/80000,3),"")</f>
        <v/>
      </c>
      <c r="M28" s="42" t="str">
        <f t="shared" si="3"/>
        <v/>
      </c>
      <c r="N28" s="32"/>
      <c r="O28" s="35" t="str">
        <f>IFERROR(ROUND((3.1416*(($A28+0.5)^2+($A28+0.5+VLOOKUP(O$11,katalogi!$A$2:$C$93,IF(Sortimenti!$A28&lt;28,2,3),0)*Sortimenti!O$12)^2)*Sortimenti!O$12)/80000,3),"")</f>
        <v/>
      </c>
      <c r="P28" s="42" t="str">
        <f t="shared" si="4"/>
        <v/>
      </c>
      <c r="Q28" s="32"/>
      <c r="R28" s="35" t="str">
        <f>IFERROR(ROUND((3.1416*(($A28+0.5)^2+($A28+0.5+VLOOKUP(R$11,katalogi!$A$2:$C$93,IF(Sortimenti!$A28&lt;28,2,3),0)*Sortimenti!R$12)^2)*Sortimenti!R$12)/80000,3),"")</f>
        <v/>
      </c>
      <c r="S28" s="42" t="str">
        <f t="shared" si="5"/>
        <v/>
      </c>
      <c r="T28" s="32"/>
      <c r="U28" s="35" t="str">
        <f>IFERROR(ROUND((3.1416*(($A28+0.5)^2+($A28+0.5+VLOOKUP(U$11,katalogi!$A$2:$C$93,IF(Sortimenti!$A28&lt;28,2,3),0)*Sortimenti!U$12)^2)*Sortimenti!U$12)/80000,3),"")</f>
        <v/>
      </c>
      <c r="V28" s="42" t="str">
        <f t="shared" si="6"/>
        <v/>
      </c>
      <c r="W28" s="30"/>
      <c r="X28" s="35" t="str">
        <f>IFERROR(ROUND((3.1416*(($A28+0.5)^2+($A28+0.5+VLOOKUP(X$11,katalogi!$A$2:$C$93,IF(Sortimenti!$A28&lt;28,2,3),0)*Sortimenti!X$12)^2)*Sortimenti!X$12)/80000,3),"")</f>
        <v/>
      </c>
      <c r="Y28" s="42" t="str">
        <f t="shared" si="7"/>
        <v/>
      </c>
      <c r="Z28" s="36"/>
      <c r="AA28" s="35" t="str">
        <f>IFERROR(ROUND((3.1416*(($A28+0.5)^2+($A28+0.5+VLOOKUP(AA$11,katalogi!$A$2:$C$93,IF(Sortimenti!$A28&lt;28,2,3),0)*Sortimenti!AA$12)^2)*Sortimenti!AA$12)/80000,3),"")</f>
        <v/>
      </c>
      <c r="AB28" s="42" t="str">
        <f t="shared" si="8"/>
        <v/>
      </c>
      <c r="AC28" s="30"/>
      <c r="AD28" s="35" t="str">
        <f>IFERROR(ROUND((3.1416*(($A28+0.5)^2+($A28+0.5+VLOOKUP(AD$11,katalogi!$A$2:$C$93,IF(Sortimenti!$A28&lt;28,2,3),0)*Sortimenti!AD$12)^2)*Sortimenti!AD$12)/80000,3),"")</f>
        <v/>
      </c>
      <c r="AE28" s="42" t="str">
        <f t="shared" si="9"/>
        <v/>
      </c>
      <c r="AF28" s="32"/>
      <c r="AG28" s="35" t="str">
        <f>IFERROR(ROUND((3.1416*(($A28+0.5)^2+($A28+0.5+VLOOKUP(AG$11,katalogi!$A$2:$C$93,IF(Sortimenti!$A28&lt;28,2,3),0)*Sortimenti!AG$12)^2)*Sortimenti!AG$12)/80000,3),"")</f>
        <v/>
      </c>
      <c r="AH28" s="42" t="str">
        <f t="shared" si="10"/>
        <v/>
      </c>
    </row>
    <row r="29" spans="1:34" ht="12" customHeight="1" x14ac:dyDescent="0.25">
      <c r="A29" s="28">
        <v>19</v>
      </c>
      <c r="B29" s="34"/>
      <c r="C29" s="35" t="str">
        <f>IFERROR(ROUND((3.1416*(($A29+0.5)^2+($A29+0.5+VLOOKUP(C$11,katalogi!$A$2:$C$93,IF(Sortimenti!$A29&lt;28,2,3),0)*Sortimenti!C$12)^2)*Sortimenti!C$12)/80000,3),"")</f>
        <v/>
      </c>
      <c r="D29" s="42" t="str">
        <f t="shared" si="0"/>
        <v/>
      </c>
      <c r="E29" s="34"/>
      <c r="F29" s="35" t="str">
        <f>IFERROR(ROUND((3.1416*(($A29+0.5)^2+($A29+0.5+VLOOKUP(F$11,katalogi!$A$2:$C$93,IF(Sortimenti!$A29&lt;28,2,3),0)*Sortimenti!F$12)^2)*Sortimenti!F$12)/80000,3),"")</f>
        <v/>
      </c>
      <c r="G29" s="42" t="str">
        <f t="shared" si="1"/>
        <v/>
      </c>
      <c r="H29" s="34"/>
      <c r="I29" s="35" t="str">
        <f>IFERROR(ROUND((3.1416*(($A29+0.5)^2+($A29+0.5+VLOOKUP(I$11,katalogi!$A$2:$C$93,IF(Sortimenti!$A29&lt;28,2,3),0)*Sortimenti!I$12)^2)*Sortimenti!I$12)/80000,3),"")</f>
        <v/>
      </c>
      <c r="J29" s="42" t="str">
        <f t="shared" si="2"/>
        <v/>
      </c>
      <c r="K29" s="30"/>
      <c r="L29" s="35" t="str">
        <f>IFERROR(ROUND((3.1416*(($A29+0.5)^2+($A29+0.5+VLOOKUP(L$11,katalogi!$A$2:$C$93,IF(Sortimenti!$A29&lt;28,2,3),0)*Sortimenti!L$12)^2)*Sortimenti!L$12)/80000,3),"")</f>
        <v/>
      </c>
      <c r="M29" s="42" t="str">
        <f t="shared" si="3"/>
        <v/>
      </c>
      <c r="N29" s="32"/>
      <c r="O29" s="35" t="str">
        <f>IFERROR(ROUND((3.1416*(($A29+0.5)^2+($A29+0.5+VLOOKUP(O$11,katalogi!$A$2:$C$93,IF(Sortimenti!$A29&lt;28,2,3),0)*Sortimenti!O$12)^2)*Sortimenti!O$12)/80000,3),"")</f>
        <v/>
      </c>
      <c r="P29" s="42" t="str">
        <f t="shared" si="4"/>
        <v/>
      </c>
      <c r="Q29" s="32"/>
      <c r="R29" s="35" t="str">
        <f>IFERROR(ROUND((3.1416*(($A29+0.5)^2+($A29+0.5+VLOOKUP(R$11,katalogi!$A$2:$C$93,IF(Sortimenti!$A29&lt;28,2,3),0)*Sortimenti!R$12)^2)*Sortimenti!R$12)/80000,3),"")</f>
        <v/>
      </c>
      <c r="S29" s="42" t="str">
        <f t="shared" si="5"/>
        <v/>
      </c>
      <c r="T29" s="32"/>
      <c r="U29" s="35" t="str">
        <f>IFERROR(ROUND((3.1416*(($A29+0.5)^2+($A29+0.5+VLOOKUP(U$11,katalogi!$A$2:$C$93,IF(Sortimenti!$A29&lt;28,2,3),0)*Sortimenti!U$12)^2)*Sortimenti!U$12)/80000,3),"")</f>
        <v/>
      </c>
      <c r="V29" s="42" t="str">
        <f t="shared" si="6"/>
        <v/>
      </c>
      <c r="W29" s="30"/>
      <c r="X29" s="35" t="str">
        <f>IFERROR(ROUND((3.1416*(($A29+0.5)^2+($A29+0.5+VLOOKUP(X$11,katalogi!$A$2:$C$93,IF(Sortimenti!$A29&lt;28,2,3),0)*Sortimenti!X$12)^2)*Sortimenti!X$12)/80000,3),"")</f>
        <v/>
      </c>
      <c r="Y29" s="42" t="str">
        <f t="shared" si="7"/>
        <v/>
      </c>
      <c r="Z29" s="36"/>
      <c r="AA29" s="35" t="str">
        <f>IFERROR(ROUND((3.1416*(($A29+0.5)^2+($A29+0.5+VLOOKUP(AA$11,katalogi!$A$2:$C$93,IF(Sortimenti!$A29&lt;28,2,3),0)*Sortimenti!AA$12)^2)*Sortimenti!AA$12)/80000,3),"")</f>
        <v/>
      </c>
      <c r="AB29" s="42" t="str">
        <f t="shared" si="8"/>
        <v/>
      </c>
      <c r="AC29" s="30"/>
      <c r="AD29" s="35" t="str">
        <f>IFERROR(ROUND((3.1416*(($A29+0.5)^2+($A29+0.5+VLOOKUP(AD$11,katalogi!$A$2:$C$93,IF(Sortimenti!$A29&lt;28,2,3),0)*Sortimenti!AD$12)^2)*Sortimenti!AD$12)/80000,3),"")</f>
        <v/>
      </c>
      <c r="AE29" s="42" t="str">
        <f t="shared" si="9"/>
        <v/>
      </c>
      <c r="AF29" s="32"/>
      <c r="AG29" s="35" t="str">
        <f>IFERROR(ROUND((3.1416*(($A29+0.5)^2+($A29+0.5+VLOOKUP(AG$11,katalogi!$A$2:$C$93,IF(Sortimenti!$A29&lt;28,2,3),0)*Sortimenti!AG$12)^2)*Sortimenti!AG$12)/80000,3),"")</f>
        <v/>
      </c>
      <c r="AH29" s="42" t="str">
        <f t="shared" si="10"/>
        <v/>
      </c>
    </row>
    <row r="30" spans="1:34" ht="12" customHeight="1" x14ac:dyDescent="0.25">
      <c r="A30" s="28">
        <v>20</v>
      </c>
      <c r="B30" s="34"/>
      <c r="C30" s="35" t="str">
        <f>IFERROR(ROUND((3.1416*(($A30+0.5)^2+($A30+0.5+VLOOKUP(C$11,katalogi!$A$2:$C$93,IF(Sortimenti!$A30&lt;28,2,3),0)*Sortimenti!C$12)^2)*Sortimenti!C$12)/80000,3),"")</f>
        <v/>
      </c>
      <c r="D30" s="42" t="str">
        <f t="shared" si="0"/>
        <v/>
      </c>
      <c r="E30" s="34"/>
      <c r="F30" s="35" t="str">
        <f>IFERROR(ROUND((3.1416*(($A30+0.5)^2+($A30+0.5+VLOOKUP(F$11,katalogi!$A$2:$C$93,IF(Sortimenti!$A30&lt;28,2,3),0)*Sortimenti!F$12)^2)*Sortimenti!F$12)/80000,3),"")</f>
        <v/>
      </c>
      <c r="G30" s="42" t="str">
        <f t="shared" si="1"/>
        <v/>
      </c>
      <c r="H30" s="34"/>
      <c r="I30" s="35" t="str">
        <f>IFERROR(ROUND((3.1416*(($A30+0.5)^2+($A30+0.5+VLOOKUP(I$11,katalogi!$A$2:$C$93,IF(Sortimenti!$A30&lt;28,2,3),0)*Sortimenti!I$12)^2)*Sortimenti!I$12)/80000,3),"")</f>
        <v/>
      </c>
      <c r="J30" s="42" t="str">
        <f t="shared" si="2"/>
        <v/>
      </c>
      <c r="K30" s="30"/>
      <c r="L30" s="35" t="str">
        <f>IFERROR(ROUND((3.1416*(($A30+0.5)^2+($A30+0.5+VLOOKUP(L$11,katalogi!$A$2:$C$93,IF(Sortimenti!$A30&lt;28,2,3),0)*Sortimenti!L$12)^2)*Sortimenti!L$12)/80000,3),"")</f>
        <v/>
      </c>
      <c r="M30" s="42" t="str">
        <f t="shared" si="3"/>
        <v/>
      </c>
      <c r="N30" s="32"/>
      <c r="O30" s="35" t="str">
        <f>IFERROR(ROUND((3.1416*(($A30+0.5)^2+($A30+0.5+VLOOKUP(O$11,katalogi!$A$2:$C$93,IF(Sortimenti!$A30&lt;28,2,3),0)*Sortimenti!O$12)^2)*Sortimenti!O$12)/80000,3),"")</f>
        <v/>
      </c>
      <c r="P30" s="42" t="str">
        <f t="shared" si="4"/>
        <v/>
      </c>
      <c r="Q30" s="32"/>
      <c r="R30" s="35" t="str">
        <f>IFERROR(ROUND((3.1416*(($A30+0.5)^2+($A30+0.5+VLOOKUP(R$11,katalogi!$A$2:$C$93,IF(Sortimenti!$A30&lt;28,2,3),0)*Sortimenti!R$12)^2)*Sortimenti!R$12)/80000,3),"")</f>
        <v/>
      </c>
      <c r="S30" s="42" t="str">
        <f t="shared" si="5"/>
        <v/>
      </c>
      <c r="T30" s="32"/>
      <c r="U30" s="35" t="str">
        <f>IFERROR(ROUND((3.1416*(($A30+0.5)^2+($A30+0.5+VLOOKUP(U$11,katalogi!$A$2:$C$93,IF(Sortimenti!$A30&lt;28,2,3),0)*Sortimenti!U$12)^2)*Sortimenti!U$12)/80000,3),"")</f>
        <v/>
      </c>
      <c r="V30" s="42" t="str">
        <f t="shared" si="6"/>
        <v/>
      </c>
      <c r="W30" s="30"/>
      <c r="X30" s="35" t="str">
        <f>IFERROR(ROUND((3.1416*(($A30+0.5)^2+($A30+0.5+VLOOKUP(X$11,katalogi!$A$2:$C$93,IF(Sortimenti!$A30&lt;28,2,3),0)*Sortimenti!X$12)^2)*Sortimenti!X$12)/80000,3),"")</f>
        <v/>
      </c>
      <c r="Y30" s="42" t="str">
        <f t="shared" si="7"/>
        <v/>
      </c>
      <c r="Z30" s="36"/>
      <c r="AA30" s="35" t="str">
        <f>IFERROR(ROUND((3.1416*(($A30+0.5)^2+($A30+0.5+VLOOKUP(AA$11,katalogi!$A$2:$C$93,IF(Sortimenti!$A30&lt;28,2,3),0)*Sortimenti!AA$12)^2)*Sortimenti!AA$12)/80000,3),"")</f>
        <v/>
      </c>
      <c r="AB30" s="42" t="str">
        <f t="shared" si="8"/>
        <v/>
      </c>
      <c r="AC30" s="30"/>
      <c r="AD30" s="35" t="str">
        <f>IFERROR(ROUND((3.1416*(($A30+0.5)^2+($A30+0.5+VLOOKUP(AD$11,katalogi!$A$2:$C$93,IF(Sortimenti!$A30&lt;28,2,3),0)*Sortimenti!AD$12)^2)*Sortimenti!AD$12)/80000,3),"")</f>
        <v/>
      </c>
      <c r="AE30" s="42" t="str">
        <f t="shared" si="9"/>
        <v/>
      </c>
      <c r="AF30" s="32"/>
      <c r="AG30" s="35" t="str">
        <f>IFERROR(ROUND((3.1416*(($A30+0.5)^2+($A30+0.5+VLOOKUP(AG$11,katalogi!$A$2:$C$93,IF(Sortimenti!$A30&lt;28,2,3),0)*Sortimenti!AG$12)^2)*Sortimenti!AG$12)/80000,3),"")</f>
        <v/>
      </c>
      <c r="AH30" s="42" t="str">
        <f t="shared" si="10"/>
        <v/>
      </c>
    </row>
    <row r="31" spans="1:34" ht="12" customHeight="1" x14ac:dyDescent="0.25">
      <c r="A31" s="28">
        <v>21</v>
      </c>
      <c r="B31" s="34"/>
      <c r="C31" s="35" t="str">
        <f>IFERROR(ROUND((3.1416*(($A31+0.5)^2+($A31+0.5+VLOOKUP(C$11,katalogi!$A$2:$C$93,IF(Sortimenti!$A31&lt;28,2,3),0)*Sortimenti!C$12)^2)*Sortimenti!C$12)/80000,3),"")</f>
        <v/>
      </c>
      <c r="D31" s="42" t="str">
        <f t="shared" si="0"/>
        <v/>
      </c>
      <c r="E31" s="34"/>
      <c r="F31" s="35" t="str">
        <f>IFERROR(ROUND((3.1416*(($A31+0.5)^2+($A31+0.5+VLOOKUP(F$11,katalogi!$A$2:$C$93,IF(Sortimenti!$A31&lt;28,2,3),0)*Sortimenti!F$12)^2)*Sortimenti!F$12)/80000,3),"")</f>
        <v/>
      </c>
      <c r="G31" s="42" t="str">
        <f t="shared" si="1"/>
        <v/>
      </c>
      <c r="H31" s="34"/>
      <c r="I31" s="35" t="str">
        <f>IFERROR(ROUND((3.1416*(($A31+0.5)^2+($A31+0.5+VLOOKUP(I$11,katalogi!$A$2:$C$93,IF(Sortimenti!$A31&lt;28,2,3),0)*Sortimenti!I$12)^2)*Sortimenti!I$12)/80000,3),"")</f>
        <v/>
      </c>
      <c r="J31" s="42" t="str">
        <f t="shared" si="2"/>
        <v/>
      </c>
      <c r="K31" s="30"/>
      <c r="L31" s="35" t="str">
        <f>IFERROR(ROUND((3.1416*(($A31+0.5)^2+($A31+0.5+VLOOKUP(L$11,katalogi!$A$2:$C$93,IF(Sortimenti!$A31&lt;28,2,3),0)*Sortimenti!L$12)^2)*Sortimenti!L$12)/80000,3),"")</f>
        <v/>
      </c>
      <c r="M31" s="42" t="str">
        <f t="shared" si="3"/>
        <v/>
      </c>
      <c r="N31" s="32"/>
      <c r="O31" s="35" t="str">
        <f>IFERROR(ROUND((3.1416*(($A31+0.5)^2+($A31+0.5+VLOOKUP(O$11,katalogi!$A$2:$C$93,IF(Sortimenti!$A31&lt;28,2,3),0)*Sortimenti!O$12)^2)*Sortimenti!O$12)/80000,3),"")</f>
        <v/>
      </c>
      <c r="P31" s="42" t="str">
        <f t="shared" si="4"/>
        <v/>
      </c>
      <c r="Q31" s="32"/>
      <c r="R31" s="35" t="str">
        <f>IFERROR(ROUND((3.1416*(($A31+0.5)^2+($A31+0.5+VLOOKUP(R$11,katalogi!$A$2:$C$93,IF(Sortimenti!$A31&lt;28,2,3),0)*Sortimenti!R$12)^2)*Sortimenti!R$12)/80000,3),"")</f>
        <v/>
      </c>
      <c r="S31" s="42" t="str">
        <f t="shared" si="5"/>
        <v/>
      </c>
      <c r="T31" s="32"/>
      <c r="U31" s="35" t="str">
        <f>IFERROR(ROUND((3.1416*(($A31+0.5)^2+($A31+0.5+VLOOKUP(U$11,katalogi!$A$2:$C$93,IF(Sortimenti!$A31&lt;28,2,3),0)*Sortimenti!U$12)^2)*Sortimenti!U$12)/80000,3),"")</f>
        <v/>
      </c>
      <c r="V31" s="42" t="str">
        <f t="shared" si="6"/>
        <v/>
      </c>
      <c r="W31" s="30"/>
      <c r="X31" s="35" t="str">
        <f>IFERROR(ROUND((3.1416*(($A31+0.5)^2+($A31+0.5+VLOOKUP(X$11,katalogi!$A$2:$C$93,IF(Sortimenti!$A31&lt;28,2,3),0)*Sortimenti!X$12)^2)*Sortimenti!X$12)/80000,3),"")</f>
        <v/>
      </c>
      <c r="Y31" s="42" t="str">
        <f t="shared" si="7"/>
        <v/>
      </c>
      <c r="Z31" s="36"/>
      <c r="AA31" s="35" t="str">
        <f>IFERROR(ROUND((3.1416*(($A31+0.5)^2+($A31+0.5+VLOOKUP(AA$11,katalogi!$A$2:$C$93,IF(Sortimenti!$A31&lt;28,2,3),0)*Sortimenti!AA$12)^2)*Sortimenti!AA$12)/80000,3),"")</f>
        <v/>
      </c>
      <c r="AB31" s="42" t="str">
        <f t="shared" si="8"/>
        <v/>
      </c>
      <c r="AC31" s="30"/>
      <c r="AD31" s="35" t="str">
        <f>IFERROR(ROUND((3.1416*(($A31+0.5)^2+($A31+0.5+VLOOKUP(AD$11,katalogi!$A$2:$C$93,IF(Sortimenti!$A31&lt;28,2,3),0)*Sortimenti!AD$12)^2)*Sortimenti!AD$12)/80000,3),"")</f>
        <v/>
      </c>
      <c r="AE31" s="42" t="str">
        <f t="shared" si="9"/>
        <v/>
      </c>
      <c r="AF31" s="32"/>
      <c r="AG31" s="35" t="str">
        <f>IFERROR(ROUND((3.1416*(($A31+0.5)^2+($A31+0.5+VLOOKUP(AG$11,katalogi!$A$2:$C$93,IF(Sortimenti!$A31&lt;28,2,3),0)*Sortimenti!AG$12)^2)*Sortimenti!AG$12)/80000,3),"")</f>
        <v/>
      </c>
      <c r="AH31" s="42" t="str">
        <f t="shared" si="10"/>
        <v/>
      </c>
    </row>
    <row r="32" spans="1:34" ht="12" customHeight="1" x14ac:dyDescent="0.25">
      <c r="A32" s="28">
        <v>22</v>
      </c>
      <c r="B32" s="34"/>
      <c r="C32" s="35" t="str">
        <f>IFERROR(ROUND((3.1416*(($A32+0.5)^2+($A32+0.5+VLOOKUP(C$11,katalogi!$A$2:$C$93,IF(Sortimenti!$A32&lt;28,2,3),0)*Sortimenti!C$12)^2)*Sortimenti!C$12)/80000,3),"")</f>
        <v/>
      </c>
      <c r="D32" s="42" t="str">
        <f t="shared" si="0"/>
        <v/>
      </c>
      <c r="E32" s="34"/>
      <c r="F32" s="35" t="str">
        <f>IFERROR(ROUND((3.1416*(($A32+0.5)^2+($A32+0.5+VLOOKUP(F$11,katalogi!$A$2:$C$93,IF(Sortimenti!$A32&lt;28,2,3),0)*Sortimenti!F$12)^2)*Sortimenti!F$12)/80000,3),"")</f>
        <v/>
      </c>
      <c r="G32" s="42" t="str">
        <f t="shared" si="1"/>
        <v/>
      </c>
      <c r="H32" s="34"/>
      <c r="I32" s="35" t="str">
        <f>IFERROR(ROUND((3.1416*(($A32+0.5)^2+($A32+0.5+VLOOKUP(I$11,katalogi!$A$2:$C$93,IF(Sortimenti!$A32&lt;28,2,3),0)*Sortimenti!I$12)^2)*Sortimenti!I$12)/80000,3),"")</f>
        <v/>
      </c>
      <c r="J32" s="42" t="str">
        <f t="shared" si="2"/>
        <v/>
      </c>
      <c r="K32" s="30"/>
      <c r="L32" s="35" t="str">
        <f>IFERROR(ROUND((3.1416*(($A32+0.5)^2+($A32+0.5+VLOOKUP(L$11,katalogi!$A$2:$C$93,IF(Sortimenti!$A32&lt;28,2,3),0)*Sortimenti!L$12)^2)*Sortimenti!L$12)/80000,3),"")</f>
        <v/>
      </c>
      <c r="M32" s="42" t="str">
        <f t="shared" si="3"/>
        <v/>
      </c>
      <c r="N32" s="32"/>
      <c r="O32" s="35" t="str">
        <f>IFERROR(ROUND((3.1416*(($A32+0.5)^2+($A32+0.5+VLOOKUP(O$11,katalogi!$A$2:$C$93,IF(Sortimenti!$A32&lt;28,2,3),0)*Sortimenti!O$12)^2)*Sortimenti!O$12)/80000,3),"")</f>
        <v/>
      </c>
      <c r="P32" s="42" t="str">
        <f t="shared" si="4"/>
        <v/>
      </c>
      <c r="Q32" s="32"/>
      <c r="R32" s="35" t="str">
        <f>IFERROR(ROUND((3.1416*(($A32+0.5)^2+($A32+0.5+VLOOKUP(R$11,katalogi!$A$2:$C$93,IF(Sortimenti!$A32&lt;28,2,3),0)*Sortimenti!R$12)^2)*Sortimenti!R$12)/80000,3),"")</f>
        <v/>
      </c>
      <c r="S32" s="42" t="str">
        <f t="shared" si="5"/>
        <v/>
      </c>
      <c r="T32" s="32"/>
      <c r="U32" s="35" t="str">
        <f>IFERROR(ROUND((3.1416*(($A32+0.5)^2+($A32+0.5+VLOOKUP(U$11,katalogi!$A$2:$C$93,IF(Sortimenti!$A32&lt;28,2,3),0)*Sortimenti!U$12)^2)*Sortimenti!U$12)/80000,3),"")</f>
        <v/>
      </c>
      <c r="V32" s="42" t="str">
        <f t="shared" si="6"/>
        <v/>
      </c>
      <c r="W32" s="30"/>
      <c r="X32" s="35" t="str">
        <f>IFERROR(ROUND((3.1416*(($A32+0.5)^2+($A32+0.5+VLOOKUP(X$11,katalogi!$A$2:$C$93,IF(Sortimenti!$A32&lt;28,2,3),0)*Sortimenti!X$12)^2)*Sortimenti!X$12)/80000,3),"")</f>
        <v/>
      </c>
      <c r="Y32" s="42" t="str">
        <f t="shared" si="7"/>
        <v/>
      </c>
      <c r="Z32" s="36"/>
      <c r="AA32" s="35" t="str">
        <f>IFERROR(ROUND((3.1416*(($A32+0.5)^2+($A32+0.5+VLOOKUP(AA$11,katalogi!$A$2:$C$93,IF(Sortimenti!$A32&lt;28,2,3),0)*Sortimenti!AA$12)^2)*Sortimenti!AA$12)/80000,3),"")</f>
        <v/>
      </c>
      <c r="AB32" s="42" t="str">
        <f t="shared" si="8"/>
        <v/>
      </c>
      <c r="AC32" s="30"/>
      <c r="AD32" s="35" t="str">
        <f>IFERROR(ROUND((3.1416*(($A32+0.5)^2+($A32+0.5+VLOOKUP(AD$11,katalogi!$A$2:$C$93,IF(Sortimenti!$A32&lt;28,2,3),0)*Sortimenti!AD$12)^2)*Sortimenti!AD$12)/80000,3),"")</f>
        <v/>
      </c>
      <c r="AE32" s="42" t="str">
        <f t="shared" si="9"/>
        <v/>
      </c>
      <c r="AF32" s="32"/>
      <c r="AG32" s="35" t="str">
        <f>IFERROR(ROUND((3.1416*(($A32+0.5)^2+($A32+0.5+VLOOKUP(AG$11,katalogi!$A$2:$C$93,IF(Sortimenti!$A32&lt;28,2,3),0)*Sortimenti!AG$12)^2)*Sortimenti!AG$12)/80000,3),"")</f>
        <v/>
      </c>
      <c r="AH32" s="42" t="str">
        <f t="shared" si="10"/>
        <v/>
      </c>
    </row>
    <row r="33" spans="1:34" ht="12" customHeight="1" x14ac:dyDescent="0.25">
      <c r="A33" s="28">
        <v>23</v>
      </c>
      <c r="B33" s="34"/>
      <c r="C33" s="35" t="str">
        <f>IFERROR(ROUND((3.1416*(($A33+0.5)^2+($A33+0.5+VLOOKUP(C$11,katalogi!$A$2:$C$93,IF(Sortimenti!$A33&lt;28,2,3),0)*Sortimenti!C$12)^2)*Sortimenti!C$12)/80000,3),"")</f>
        <v/>
      </c>
      <c r="D33" s="42" t="str">
        <f t="shared" si="0"/>
        <v/>
      </c>
      <c r="E33" s="34"/>
      <c r="F33" s="35" t="str">
        <f>IFERROR(ROUND((3.1416*(($A33+0.5)^2+($A33+0.5+VLOOKUP(F$11,katalogi!$A$2:$C$93,IF(Sortimenti!$A33&lt;28,2,3),0)*Sortimenti!F$12)^2)*Sortimenti!F$12)/80000,3),"")</f>
        <v/>
      </c>
      <c r="G33" s="42" t="str">
        <f t="shared" si="1"/>
        <v/>
      </c>
      <c r="H33" s="34"/>
      <c r="I33" s="35" t="str">
        <f>IFERROR(ROUND((3.1416*(($A33+0.5)^2+($A33+0.5+VLOOKUP(I$11,katalogi!$A$2:$C$93,IF(Sortimenti!$A33&lt;28,2,3),0)*Sortimenti!I$12)^2)*Sortimenti!I$12)/80000,3),"")</f>
        <v/>
      </c>
      <c r="J33" s="42" t="str">
        <f t="shared" si="2"/>
        <v/>
      </c>
      <c r="K33" s="30"/>
      <c r="L33" s="35" t="str">
        <f>IFERROR(ROUND((3.1416*(($A33+0.5)^2+($A33+0.5+VLOOKUP(L$11,katalogi!$A$2:$C$93,IF(Sortimenti!$A33&lt;28,2,3),0)*Sortimenti!L$12)^2)*Sortimenti!L$12)/80000,3),"")</f>
        <v/>
      </c>
      <c r="M33" s="42" t="str">
        <f t="shared" si="3"/>
        <v/>
      </c>
      <c r="N33" s="32"/>
      <c r="O33" s="35" t="str">
        <f>IFERROR(ROUND((3.1416*(($A33+0.5)^2+($A33+0.5+VLOOKUP(O$11,katalogi!$A$2:$C$93,IF(Sortimenti!$A33&lt;28,2,3),0)*Sortimenti!O$12)^2)*Sortimenti!O$12)/80000,3),"")</f>
        <v/>
      </c>
      <c r="P33" s="42" t="str">
        <f t="shared" si="4"/>
        <v/>
      </c>
      <c r="Q33" s="32"/>
      <c r="R33" s="35" t="str">
        <f>IFERROR(ROUND((3.1416*(($A33+0.5)^2+($A33+0.5+VLOOKUP(R$11,katalogi!$A$2:$C$93,IF(Sortimenti!$A33&lt;28,2,3),0)*Sortimenti!R$12)^2)*Sortimenti!R$12)/80000,3),"")</f>
        <v/>
      </c>
      <c r="S33" s="42" t="str">
        <f t="shared" si="5"/>
        <v/>
      </c>
      <c r="T33" s="32"/>
      <c r="U33" s="35" t="str">
        <f>IFERROR(ROUND((3.1416*(($A33+0.5)^2+($A33+0.5+VLOOKUP(U$11,katalogi!$A$2:$C$93,IF(Sortimenti!$A33&lt;28,2,3),0)*Sortimenti!U$12)^2)*Sortimenti!U$12)/80000,3),"")</f>
        <v/>
      </c>
      <c r="V33" s="42" t="str">
        <f t="shared" si="6"/>
        <v/>
      </c>
      <c r="W33" s="30"/>
      <c r="X33" s="35" t="str">
        <f>IFERROR(ROUND((3.1416*(($A33+0.5)^2+($A33+0.5+VLOOKUP(X$11,katalogi!$A$2:$C$93,IF(Sortimenti!$A33&lt;28,2,3),0)*Sortimenti!X$12)^2)*Sortimenti!X$12)/80000,3),"")</f>
        <v/>
      </c>
      <c r="Y33" s="42" t="str">
        <f t="shared" si="7"/>
        <v/>
      </c>
      <c r="Z33" s="36"/>
      <c r="AA33" s="35" t="str">
        <f>IFERROR(ROUND((3.1416*(($A33+0.5)^2+($A33+0.5+VLOOKUP(AA$11,katalogi!$A$2:$C$93,IF(Sortimenti!$A33&lt;28,2,3),0)*Sortimenti!AA$12)^2)*Sortimenti!AA$12)/80000,3),"")</f>
        <v/>
      </c>
      <c r="AB33" s="42" t="str">
        <f t="shared" si="8"/>
        <v/>
      </c>
      <c r="AC33" s="30"/>
      <c r="AD33" s="35" t="str">
        <f>IFERROR(ROUND((3.1416*(($A33+0.5)^2+($A33+0.5+VLOOKUP(AD$11,katalogi!$A$2:$C$93,IF(Sortimenti!$A33&lt;28,2,3),0)*Sortimenti!AD$12)^2)*Sortimenti!AD$12)/80000,3),"")</f>
        <v/>
      </c>
      <c r="AE33" s="42" t="str">
        <f t="shared" si="9"/>
        <v/>
      </c>
      <c r="AF33" s="32"/>
      <c r="AG33" s="35" t="str">
        <f>IFERROR(ROUND((3.1416*(($A33+0.5)^2+($A33+0.5+VLOOKUP(AG$11,katalogi!$A$2:$C$93,IF(Sortimenti!$A33&lt;28,2,3),0)*Sortimenti!AG$12)^2)*Sortimenti!AG$12)/80000,3),"")</f>
        <v/>
      </c>
      <c r="AH33" s="42" t="str">
        <f t="shared" si="10"/>
        <v/>
      </c>
    </row>
    <row r="34" spans="1:34" ht="12" customHeight="1" x14ac:dyDescent="0.25">
      <c r="A34" s="28">
        <v>24</v>
      </c>
      <c r="B34" s="34"/>
      <c r="C34" s="35" t="str">
        <f>IFERROR(ROUND((3.1416*(($A34+0.5)^2+($A34+0.5+VLOOKUP(C$11,katalogi!$A$2:$C$93,IF(Sortimenti!$A34&lt;28,2,3),0)*Sortimenti!C$12)^2)*Sortimenti!C$12)/80000,3),"")</f>
        <v/>
      </c>
      <c r="D34" s="42" t="str">
        <f t="shared" si="0"/>
        <v/>
      </c>
      <c r="E34" s="34"/>
      <c r="F34" s="35" t="str">
        <f>IFERROR(ROUND((3.1416*(($A34+0.5)^2+($A34+0.5+VLOOKUP(F$11,katalogi!$A$2:$C$93,IF(Sortimenti!$A34&lt;28,2,3),0)*Sortimenti!F$12)^2)*Sortimenti!F$12)/80000,3),"")</f>
        <v/>
      </c>
      <c r="G34" s="42" t="str">
        <f t="shared" si="1"/>
        <v/>
      </c>
      <c r="H34" s="34"/>
      <c r="I34" s="35" t="str">
        <f>IFERROR(ROUND((3.1416*(($A34+0.5)^2+($A34+0.5+VLOOKUP(I$11,katalogi!$A$2:$C$93,IF(Sortimenti!$A34&lt;28,2,3),0)*Sortimenti!I$12)^2)*Sortimenti!I$12)/80000,3),"")</f>
        <v/>
      </c>
      <c r="J34" s="42" t="str">
        <f t="shared" si="2"/>
        <v/>
      </c>
      <c r="K34" s="30"/>
      <c r="L34" s="35" t="str">
        <f>IFERROR(ROUND((3.1416*(($A34+0.5)^2+($A34+0.5+VLOOKUP(L$11,katalogi!$A$2:$C$93,IF(Sortimenti!$A34&lt;28,2,3),0)*Sortimenti!L$12)^2)*Sortimenti!L$12)/80000,3),"")</f>
        <v/>
      </c>
      <c r="M34" s="42" t="str">
        <f t="shared" si="3"/>
        <v/>
      </c>
      <c r="N34" s="32"/>
      <c r="O34" s="35" t="str">
        <f>IFERROR(ROUND((3.1416*(($A34+0.5)^2+($A34+0.5+VLOOKUP(O$11,katalogi!$A$2:$C$93,IF(Sortimenti!$A34&lt;28,2,3),0)*Sortimenti!O$12)^2)*Sortimenti!O$12)/80000,3),"")</f>
        <v/>
      </c>
      <c r="P34" s="42" t="str">
        <f t="shared" si="4"/>
        <v/>
      </c>
      <c r="Q34" s="32"/>
      <c r="R34" s="35" t="str">
        <f>IFERROR(ROUND((3.1416*(($A34+0.5)^2+($A34+0.5+VLOOKUP(R$11,katalogi!$A$2:$C$93,IF(Sortimenti!$A34&lt;28,2,3),0)*Sortimenti!R$12)^2)*Sortimenti!R$12)/80000,3),"")</f>
        <v/>
      </c>
      <c r="S34" s="42" t="str">
        <f t="shared" si="5"/>
        <v/>
      </c>
      <c r="T34" s="32"/>
      <c r="U34" s="35" t="str">
        <f>IFERROR(ROUND((3.1416*(($A34+0.5)^2+($A34+0.5+VLOOKUP(U$11,katalogi!$A$2:$C$93,IF(Sortimenti!$A34&lt;28,2,3),0)*Sortimenti!U$12)^2)*Sortimenti!U$12)/80000,3),"")</f>
        <v/>
      </c>
      <c r="V34" s="42" t="str">
        <f t="shared" si="6"/>
        <v/>
      </c>
      <c r="W34" s="30"/>
      <c r="X34" s="35" t="str">
        <f>IFERROR(ROUND((3.1416*(($A34+0.5)^2+($A34+0.5+VLOOKUP(X$11,katalogi!$A$2:$C$93,IF(Sortimenti!$A34&lt;28,2,3),0)*Sortimenti!X$12)^2)*Sortimenti!X$12)/80000,3),"")</f>
        <v/>
      </c>
      <c r="Y34" s="42" t="str">
        <f t="shared" si="7"/>
        <v/>
      </c>
      <c r="Z34" s="36"/>
      <c r="AA34" s="35" t="str">
        <f>IFERROR(ROUND((3.1416*(($A34+0.5)^2+($A34+0.5+VLOOKUP(AA$11,katalogi!$A$2:$C$93,IF(Sortimenti!$A34&lt;28,2,3),0)*Sortimenti!AA$12)^2)*Sortimenti!AA$12)/80000,3),"")</f>
        <v/>
      </c>
      <c r="AB34" s="42" t="str">
        <f t="shared" si="8"/>
        <v/>
      </c>
      <c r="AC34" s="30"/>
      <c r="AD34" s="35" t="str">
        <f>IFERROR(ROUND((3.1416*(($A34+0.5)^2+($A34+0.5+VLOOKUP(AD$11,katalogi!$A$2:$C$93,IF(Sortimenti!$A34&lt;28,2,3),0)*Sortimenti!AD$12)^2)*Sortimenti!AD$12)/80000,3),"")</f>
        <v/>
      </c>
      <c r="AE34" s="42" t="str">
        <f t="shared" si="9"/>
        <v/>
      </c>
      <c r="AF34" s="32"/>
      <c r="AG34" s="35" t="str">
        <f>IFERROR(ROUND((3.1416*(($A34+0.5)^2+($A34+0.5+VLOOKUP(AG$11,katalogi!$A$2:$C$93,IF(Sortimenti!$A34&lt;28,2,3),0)*Sortimenti!AG$12)^2)*Sortimenti!AG$12)/80000,3),"")</f>
        <v/>
      </c>
      <c r="AH34" s="42" t="str">
        <f t="shared" si="10"/>
        <v/>
      </c>
    </row>
    <row r="35" spans="1:34" ht="12" customHeight="1" x14ac:dyDescent="0.25">
      <c r="A35" s="28">
        <v>25</v>
      </c>
      <c r="B35" s="34"/>
      <c r="C35" s="35" t="str">
        <f>IFERROR(ROUND((3.1416*(($A35+0.5)^2+($A35+0.5+VLOOKUP(C$11,katalogi!$A$2:$C$93,IF(Sortimenti!$A35&lt;28,2,3),0)*Sortimenti!C$12)^2)*Sortimenti!C$12)/80000,3),"")</f>
        <v/>
      </c>
      <c r="D35" s="42" t="str">
        <f t="shared" si="0"/>
        <v/>
      </c>
      <c r="E35" s="34"/>
      <c r="F35" s="35" t="str">
        <f>IFERROR(ROUND((3.1416*(($A35+0.5)^2+($A35+0.5+VLOOKUP(F$11,katalogi!$A$2:$C$93,IF(Sortimenti!$A35&lt;28,2,3),0)*Sortimenti!F$12)^2)*Sortimenti!F$12)/80000,3),"")</f>
        <v/>
      </c>
      <c r="G35" s="42" t="str">
        <f t="shared" si="1"/>
        <v/>
      </c>
      <c r="H35" s="34"/>
      <c r="I35" s="35" t="str">
        <f>IFERROR(ROUND((3.1416*(($A35+0.5)^2+($A35+0.5+VLOOKUP(I$11,katalogi!$A$2:$C$93,IF(Sortimenti!$A35&lt;28,2,3),0)*Sortimenti!I$12)^2)*Sortimenti!I$12)/80000,3),"")</f>
        <v/>
      </c>
      <c r="J35" s="42" t="str">
        <f t="shared" si="2"/>
        <v/>
      </c>
      <c r="K35" s="30"/>
      <c r="L35" s="35" t="str">
        <f>IFERROR(ROUND((3.1416*(($A35+0.5)^2+($A35+0.5+VLOOKUP(L$11,katalogi!$A$2:$C$93,IF(Sortimenti!$A35&lt;28,2,3),0)*Sortimenti!L$12)^2)*Sortimenti!L$12)/80000,3),"")</f>
        <v/>
      </c>
      <c r="M35" s="42" t="str">
        <f t="shared" si="3"/>
        <v/>
      </c>
      <c r="N35" s="32"/>
      <c r="O35" s="35" t="str">
        <f>IFERROR(ROUND((3.1416*(($A35+0.5)^2+($A35+0.5+VLOOKUP(O$11,katalogi!$A$2:$C$93,IF(Sortimenti!$A35&lt;28,2,3),0)*Sortimenti!O$12)^2)*Sortimenti!O$12)/80000,3),"")</f>
        <v/>
      </c>
      <c r="P35" s="42" t="str">
        <f t="shared" si="4"/>
        <v/>
      </c>
      <c r="Q35" s="32"/>
      <c r="R35" s="35" t="str">
        <f>IFERROR(ROUND((3.1416*(($A35+0.5)^2+($A35+0.5+VLOOKUP(R$11,katalogi!$A$2:$C$93,IF(Sortimenti!$A35&lt;28,2,3),0)*Sortimenti!R$12)^2)*Sortimenti!R$12)/80000,3),"")</f>
        <v/>
      </c>
      <c r="S35" s="42" t="str">
        <f t="shared" si="5"/>
        <v/>
      </c>
      <c r="T35" s="32"/>
      <c r="U35" s="35" t="str">
        <f>IFERROR(ROUND((3.1416*(($A35+0.5)^2+($A35+0.5+VLOOKUP(U$11,katalogi!$A$2:$C$93,IF(Sortimenti!$A35&lt;28,2,3),0)*Sortimenti!U$12)^2)*Sortimenti!U$12)/80000,3),"")</f>
        <v/>
      </c>
      <c r="V35" s="42" t="str">
        <f t="shared" si="6"/>
        <v/>
      </c>
      <c r="W35" s="30"/>
      <c r="X35" s="35" t="str">
        <f>IFERROR(ROUND((3.1416*(($A35+0.5)^2+($A35+0.5+VLOOKUP(X$11,katalogi!$A$2:$C$93,IF(Sortimenti!$A35&lt;28,2,3),0)*Sortimenti!X$12)^2)*Sortimenti!X$12)/80000,3),"")</f>
        <v/>
      </c>
      <c r="Y35" s="42" t="str">
        <f t="shared" si="7"/>
        <v/>
      </c>
      <c r="Z35" s="36"/>
      <c r="AA35" s="35" t="str">
        <f>IFERROR(ROUND((3.1416*(($A35+0.5)^2+($A35+0.5+VLOOKUP(AA$11,katalogi!$A$2:$C$93,IF(Sortimenti!$A35&lt;28,2,3),0)*Sortimenti!AA$12)^2)*Sortimenti!AA$12)/80000,3),"")</f>
        <v/>
      </c>
      <c r="AB35" s="42" t="str">
        <f t="shared" si="8"/>
        <v/>
      </c>
      <c r="AC35" s="30"/>
      <c r="AD35" s="35" t="str">
        <f>IFERROR(ROUND((3.1416*(($A35+0.5)^2+($A35+0.5+VLOOKUP(AD$11,katalogi!$A$2:$C$93,IF(Sortimenti!$A35&lt;28,2,3),0)*Sortimenti!AD$12)^2)*Sortimenti!AD$12)/80000,3),"")</f>
        <v/>
      </c>
      <c r="AE35" s="42" t="str">
        <f t="shared" si="9"/>
        <v/>
      </c>
      <c r="AF35" s="32"/>
      <c r="AG35" s="35" t="str">
        <f>IFERROR(ROUND((3.1416*(($A35+0.5)^2+($A35+0.5+VLOOKUP(AG$11,katalogi!$A$2:$C$93,IF(Sortimenti!$A35&lt;28,2,3),0)*Sortimenti!AG$12)^2)*Sortimenti!AG$12)/80000,3),"")</f>
        <v/>
      </c>
      <c r="AH35" s="42" t="str">
        <f t="shared" si="10"/>
        <v/>
      </c>
    </row>
    <row r="36" spans="1:34" ht="12" customHeight="1" x14ac:dyDescent="0.25">
      <c r="A36" s="28">
        <v>26</v>
      </c>
      <c r="B36" s="34"/>
      <c r="C36" s="35" t="str">
        <f>IFERROR(ROUND((3.1416*(($A36+0.5)^2+($A36+0.5+VLOOKUP(C$11,katalogi!$A$2:$C$93,IF(Sortimenti!$A36&lt;28,2,3),0)*Sortimenti!C$12)^2)*Sortimenti!C$12)/80000,3),"")</f>
        <v/>
      </c>
      <c r="D36" s="42" t="str">
        <f t="shared" si="0"/>
        <v/>
      </c>
      <c r="E36" s="34"/>
      <c r="F36" s="35" t="str">
        <f>IFERROR(ROUND((3.1416*(($A36+0.5)^2+($A36+0.5+VLOOKUP(F$11,katalogi!$A$2:$C$93,IF(Sortimenti!$A36&lt;28,2,3),0)*Sortimenti!F$12)^2)*Sortimenti!F$12)/80000,3),"")</f>
        <v/>
      </c>
      <c r="G36" s="42" t="str">
        <f t="shared" si="1"/>
        <v/>
      </c>
      <c r="H36" s="34"/>
      <c r="I36" s="35" t="str">
        <f>IFERROR(ROUND((3.1416*(($A36+0.5)^2+($A36+0.5+VLOOKUP(I$11,katalogi!$A$2:$C$93,IF(Sortimenti!$A36&lt;28,2,3),0)*Sortimenti!I$12)^2)*Sortimenti!I$12)/80000,3),"")</f>
        <v/>
      </c>
      <c r="J36" s="42" t="str">
        <f t="shared" si="2"/>
        <v/>
      </c>
      <c r="K36" s="30"/>
      <c r="L36" s="35" t="str">
        <f>IFERROR(ROUND((3.1416*(($A36+0.5)^2+($A36+0.5+VLOOKUP(L$11,katalogi!$A$2:$C$93,IF(Sortimenti!$A36&lt;28,2,3),0)*Sortimenti!L$12)^2)*Sortimenti!L$12)/80000,3),"")</f>
        <v/>
      </c>
      <c r="M36" s="42" t="str">
        <f t="shared" si="3"/>
        <v/>
      </c>
      <c r="N36" s="32"/>
      <c r="O36" s="35" t="str">
        <f>IFERROR(ROUND((3.1416*(($A36+0.5)^2+($A36+0.5+VLOOKUP(O$11,katalogi!$A$2:$C$93,IF(Sortimenti!$A36&lt;28,2,3),0)*Sortimenti!O$12)^2)*Sortimenti!O$12)/80000,3),"")</f>
        <v/>
      </c>
      <c r="P36" s="42" t="str">
        <f t="shared" si="4"/>
        <v/>
      </c>
      <c r="Q36" s="32"/>
      <c r="R36" s="35" t="str">
        <f>IFERROR(ROUND((3.1416*(($A36+0.5)^2+($A36+0.5+VLOOKUP(R$11,katalogi!$A$2:$C$93,IF(Sortimenti!$A36&lt;28,2,3),0)*Sortimenti!R$12)^2)*Sortimenti!R$12)/80000,3),"")</f>
        <v/>
      </c>
      <c r="S36" s="42" t="str">
        <f t="shared" si="5"/>
        <v/>
      </c>
      <c r="T36" s="32"/>
      <c r="U36" s="35" t="str">
        <f>IFERROR(ROUND((3.1416*(($A36+0.5)^2+($A36+0.5+VLOOKUP(U$11,katalogi!$A$2:$C$93,IF(Sortimenti!$A36&lt;28,2,3),0)*Sortimenti!U$12)^2)*Sortimenti!U$12)/80000,3),"")</f>
        <v/>
      </c>
      <c r="V36" s="42" t="str">
        <f t="shared" si="6"/>
        <v/>
      </c>
      <c r="W36" s="30"/>
      <c r="X36" s="35" t="str">
        <f>IFERROR(ROUND((3.1416*(($A36+0.5)^2+($A36+0.5+VLOOKUP(X$11,katalogi!$A$2:$C$93,IF(Sortimenti!$A36&lt;28,2,3),0)*Sortimenti!X$12)^2)*Sortimenti!X$12)/80000,3),"")</f>
        <v/>
      </c>
      <c r="Y36" s="42" t="str">
        <f t="shared" si="7"/>
        <v/>
      </c>
      <c r="Z36" s="36"/>
      <c r="AA36" s="35" t="str">
        <f>IFERROR(ROUND((3.1416*(($A36+0.5)^2+($A36+0.5+VLOOKUP(AA$11,katalogi!$A$2:$C$93,IF(Sortimenti!$A36&lt;28,2,3),0)*Sortimenti!AA$12)^2)*Sortimenti!AA$12)/80000,3),"")</f>
        <v/>
      </c>
      <c r="AB36" s="42" t="str">
        <f t="shared" si="8"/>
        <v/>
      </c>
      <c r="AC36" s="30"/>
      <c r="AD36" s="35" t="str">
        <f>IFERROR(ROUND((3.1416*(($A36+0.5)^2+($A36+0.5+VLOOKUP(AD$11,katalogi!$A$2:$C$93,IF(Sortimenti!$A36&lt;28,2,3),0)*Sortimenti!AD$12)^2)*Sortimenti!AD$12)/80000,3),"")</f>
        <v/>
      </c>
      <c r="AE36" s="42" t="str">
        <f t="shared" si="9"/>
        <v/>
      </c>
      <c r="AF36" s="32"/>
      <c r="AG36" s="35" t="str">
        <f>IFERROR(ROUND((3.1416*(($A36+0.5)^2+($A36+0.5+VLOOKUP(AG$11,katalogi!$A$2:$C$93,IF(Sortimenti!$A36&lt;28,2,3),0)*Sortimenti!AG$12)^2)*Sortimenti!AG$12)/80000,3),"")</f>
        <v/>
      </c>
      <c r="AH36" s="42" t="str">
        <f t="shared" si="10"/>
        <v/>
      </c>
    </row>
    <row r="37" spans="1:34" ht="12" customHeight="1" x14ac:dyDescent="0.25">
      <c r="A37" s="28">
        <v>27</v>
      </c>
      <c r="B37" s="34"/>
      <c r="C37" s="35" t="str">
        <f>IFERROR(ROUND((3.1416*(($A37+0.5)^2+($A37+0.5+VLOOKUP(C$11,katalogi!$A$2:$C$93,IF(Sortimenti!$A37&lt;28,2,3),0)*Sortimenti!C$12)^2)*Sortimenti!C$12)/80000,3),"")</f>
        <v/>
      </c>
      <c r="D37" s="42" t="str">
        <f t="shared" si="0"/>
        <v/>
      </c>
      <c r="E37" s="34"/>
      <c r="F37" s="35" t="str">
        <f>IFERROR(ROUND((3.1416*(($A37+0.5)^2+($A37+0.5+VLOOKUP(F$11,katalogi!$A$2:$C$93,IF(Sortimenti!$A37&lt;28,2,3),0)*Sortimenti!F$12)^2)*Sortimenti!F$12)/80000,3),"")</f>
        <v/>
      </c>
      <c r="G37" s="42" t="str">
        <f t="shared" si="1"/>
        <v/>
      </c>
      <c r="H37" s="34"/>
      <c r="I37" s="35" t="str">
        <f>IFERROR(ROUND((3.1416*(($A37+0.5)^2+($A37+0.5+VLOOKUP(I$11,katalogi!$A$2:$C$93,IF(Sortimenti!$A37&lt;28,2,3),0)*Sortimenti!I$12)^2)*Sortimenti!I$12)/80000,3),"")</f>
        <v/>
      </c>
      <c r="J37" s="42" t="str">
        <f t="shared" si="2"/>
        <v/>
      </c>
      <c r="K37" s="30"/>
      <c r="L37" s="35" t="str">
        <f>IFERROR(ROUND((3.1416*(($A37+0.5)^2+($A37+0.5+VLOOKUP(L$11,katalogi!$A$2:$C$93,IF(Sortimenti!$A37&lt;28,2,3),0)*Sortimenti!L$12)^2)*Sortimenti!L$12)/80000,3),"")</f>
        <v/>
      </c>
      <c r="M37" s="42" t="str">
        <f t="shared" si="3"/>
        <v/>
      </c>
      <c r="N37" s="32"/>
      <c r="O37" s="35" t="str">
        <f>IFERROR(ROUND((3.1416*(($A37+0.5)^2+($A37+0.5+VLOOKUP(O$11,katalogi!$A$2:$C$93,IF(Sortimenti!$A37&lt;28,2,3),0)*Sortimenti!O$12)^2)*Sortimenti!O$12)/80000,3),"")</f>
        <v/>
      </c>
      <c r="P37" s="42" t="str">
        <f t="shared" si="4"/>
        <v/>
      </c>
      <c r="Q37" s="32"/>
      <c r="R37" s="35" t="str">
        <f>IFERROR(ROUND((3.1416*(($A37+0.5)^2+($A37+0.5+VLOOKUP(R$11,katalogi!$A$2:$C$93,IF(Sortimenti!$A37&lt;28,2,3),0)*Sortimenti!R$12)^2)*Sortimenti!R$12)/80000,3),"")</f>
        <v/>
      </c>
      <c r="S37" s="42" t="str">
        <f t="shared" si="5"/>
        <v/>
      </c>
      <c r="T37" s="32"/>
      <c r="U37" s="35" t="str">
        <f>IFERROR(ROUND((3.1416*(($A37+0.5)^2+($A37+0.5+VLOOKUP(U$11,katalogi!$A$2:$C$93,IF(Sortimenti!$A37&lt;28,2,3),0)*Sortimenti!U$12)^2)*Sortimenti!U$12)/80000,3),"")</f>
        <v/>
      </c>
      <c r="V37" s="42" t="str">
        <f t="shared" si="6"/>
        <v/>
      </c>
      <c r="W37" s="30"/>
      <c r="X37" s="35" t="str">
        <f>IFERROR(ROUND((3.1416*(($A37+0.5)^2+($A37+0.5+VLOOKUP(X$11,katalogi!$A$2:$C$93,IF(Sortimenti!$A37&lt;28,2,3),0)*Sortimenti!X$12)^2)*Sortimenti!X$12)/80000,3),"")</f>
        <v/>
      </c>
      <c r="Y37" s="42" t="str">
        <f t="shared" si="7"/>
        <v/>
      </c>
      <c r="Z37" s="36"/>
      <c r="AA37" s="35" t="str">
        <f>IFERROR(ROUND((3.1416*(($A37+0.5)^2+($A37+0.5+VLOOKUP(AA$11,katalogi!$A$2:$C$93,IF(Sortimenti!$A37&lt;28,2,3),0)*Sortimenti!AA$12)^2)*Sortimenti!AA$12)/80000,3),"")</f>
        <v/>
      </c>
      <c r="AB37" s="42" t="str">
        <f t="shared" si="8"/>
        <v/>
      </c>
      <c r="AC37" s="30"/>
      <c r="AD37" s="35" t="str">
        <f>IFERROR(ROUND((3.1416*(($A37+0.5)^2+($A37+0.5+VLOOKUP(AD$11,katalogi!$A$2:$C$93,IF(Sortimenti!$A37&lt;28,2,3),0)*Sortimenti!AD$12)^2)*Sortimenti!AD$12)/80000,3),"")</f>
        <v/>
      </c>
      <c r="AE37" s="42" t="str">
        <f t="shared" si="9"/>
        <v/>
      </c>
      <c r="AF37" s="32"/>
      <c r="AG37" s="35" t="str">
        <f>IFERROR(ROUND((3.1416*(($A37+0.5)^2+($A37+0.5+VLOOKUP(AG$11,katalogi!$A$2:$C$93,IF(Sortimenti!$A37&lt;28,2,3),0)*Sortimenti!AG$12)^2)*Sortimenti!AG$12)/80000,3),"")</f>
        <v/>
      </c>
      <c r="AH37" s="42" t="str">
        <f t="shared" si="10"/>
        <v/>
      </c>
    </row>
    <row r="38" spans="1:34" ht="12" customHeight="1" x14ac:dyDescent="0.25">
      <c r="A38" s="28">
        <v>28</v>
      </c>
      <c r="B38" s="34"/>
      <c r="C38" s="35" t="str">
        <f>IFERROR(ROUND((3.1416*(($A38+0.5)^2+($A38+0.5+VLOOKUP(C$11,katalogi!$A$2:$C$93,IF(Sortimenti!$A38&lt;28,2,3),0)*Sortimenti!C$12)^2)*Sortimenti!C$12)/80000,3),"")</f>
        <v/>
      </c>
      <c r="D38" s="42" t="str">
        <f t="shared" si="0"/>
        <v/>
      </c>
      <c r="E38" s="34"/>
      <c r="F38" s="35" t="str">
        <f>IFERROR(ROUND((3.1416*(($A38+0.5)^2+($A38+0.5+VLOOKUP(F$11,katalogi!$A$2:$C$93,IF(Sortimenti!$A38&lt;28,2,3),0)*Sortimenti!F$12)^2)*Sortimenti!F$12)/80000,3),"")</f>
        <v/>
      </c>
      <c r="G38" s="42" t="str">
        <f t="shared" si="1"/>
        <v/>
      </c>
      <c r="H38" s="34"/>
      <c r="I38" s="35" t="str">
        <f>IFERROR(ROUND((3.1416*(($A38+0.5)^2+($A38+0.5+VLOOKUP(I$11,katalogi!$A$2:$C$93,IF(Sortimenti!$A38&lt;28,2,3),0)*Sortimenti!I$12)^2)*Sortimenti!I$12)/80000,3),"")</f>
        <v/>
      </c>
      <c r="J38" s="42" t="str">
        <f t="shared" si="2"/>
        <v/>
      </c>
      <c r="K38" s="30"/>
      <c r="L38" s="35" t="str">
        <f>IFERROR(ROUND((3.1416*(($A38+0.5)^2+($A38+0.5+VLOOKUP(L$11,katalogi!$A$2:$C$93,IF(Sortimenti!$A38&lt;28,2,3),0)*Sortimenti!L$12)^2)*Sortimenti!L$12)/80000,3),"")</f>
        <v/>
      </c>
      <c r="M38" s="42" t="str">
        <f t="shared" si="3"/>
        <v/>
      </c>
      <c r="N38" s="32"/>
      <c r="O38" s="35" t="str">
        <f>IFERROR(ROUND((3.1416*(($A38+0.5)^2+($A38+0.5+VLOOKUP(O$11,katalogi!$A$2:$C$93,IF(Sortimenti!$A38&lt;28,2,3),0)*Sortimenti!O$12)^2)*Sortimenti!O$12)/80000,3),"")</f>
        <v/>
      </c>
      <c r="P38" s="42" t="str">
        <f t="shared" si="4"/>
        <v/>
      </c>
      <c r="Q38" s="32"/>
      <c r="R38" s="35" t="str">
        <f>IFERROR(ROUND((3.1416*(($A38+0.5)^2+($A38+0.5+VLOOKUP(R$11,katalogi!$A$2:$C$93,IF(Sortimenti!$A38&lt;28,2,3),0)*Sortimenti!R$12)^2)*Sortimenti!R$12)/80000,3),"")</f>
        <v/>
      </c>
      <c r="S38" s="42" t="str">
        <f t="shared" si="5"/>
        <v/>
      </c>
      <c r="T38" s="32"/>
      <c r="U38" s="35" t="str">
        <f>IFERROR(ROUND((3.1416*(($A38+0.5)^2+($A38+0.5+VLOOKUP(U$11,katalogi!$A$2:$C$93,IF(Sortimenti!$A38&lt;28,2,3),0)*Sortimenti!U$12)^2)*Sortimenti!U$12)/80000,3),"")</f>
        <v/>
      </c>
      <c r="V38" s="42" t="str">
        <f t="shared" si="6"/>
        <v/>
      </c>
      <c r="W38" s="30"/>
      <c r="X38" s="35" t="str">
        <f>IFERROR(ROUND((3.1416*(($A38+0.5)^2+($A38+0.5+VLOOKUP(X$11,katalogi!$A$2:$C$93,IF(Sortimenti!$A38&lt;28,2,3),0)*Sortimenti!X$12)^2)*Sortimenti!X$12)/80000,3),"")</f>
        <v/>
      </c>
      <c r="Y38" s="42" t="str">
        <f t="shared" si="7"/>
        <v/>
      </c>
      <c r="Z38" s="36"/>
      <c r="AA38" s="35" t="str">
        <f>IFERROR(ROUND((3.1416*(($A38+0.5)^2+($A38+0.5+VLOOKUP(AA$11,katalogi!$A$2:$C$93,IF(Sortimenti!$A38&lt;28,2,3),0)*Sortimenti!AA$12)^2)*Sortimenti!AA$12)/80000,3),"")</f>
        <v/>
      </c>
      <c r="AB38" s="42" t="str">
        <f t="shared" si="8"/>
        <v/>
      </c>
      <c r="AC38" s="30"/>
      <c r="AD38" s="35" t="str">
        <f>IFERROR(ROUND((3.1416*(($A38+0.5)^2+($A38+0.5+VLOOKUP(AD$11,katalogi!$A$2:$C$93,IF(Sortimenti!$A38&lt;28,2,3),0)*Sortimenti!AD$12)^2)*Sortimenti!AD$12)/80000,3),"")</f>
        <v/>
      </c>
      <c r="AE38" s="42" t="str">
        <f t="shared" si="9"/>
        <v/>
      </c>
      <c r="AF38" s="32"/>
      <c r="AG38" s="35" t="str">
        <f>IFERROR(ROUND((3.1416*(($A38+0.5)^2+($A38+0.5+VLOOKUP(AG$11,katalogi!$A$2:$C$93,IF(Sortimenti!$A38&lt;28,2,3),0)*Sortimenti!AG$12)^2)*Sortimenti!AG$12)/80000,3),"")</f>
        <v/>
      </c>
      <c r="AH38" s="42" t="str">
        <f t="shared" si="10"/>
        <v/>
      </c>
    </row>
    <row r="39" spans="1:34" ht="12" customHeight="1" x14ac:dyDescent="0.25">
      <c r="A39" s="28">
        <v>29</v>
      </c>
      <c r="B39" s="34"/>
      <c r="C39" s="35" t="str">
        <f>IFERROR(ROUND((3.1416*(($A39+0.5)^2+($A39+0.5+VLOOKUP(C$11,katalogi!$A$2:$C$93,IF(Sortimenti!$A39&lt;28,2,3),0)*Sortimenti!C$12)^2)*Sortimenti!C$12)/80000,3),"")</f>
        <v/>
      </c>
      <c r="D39" s="42" t="str">
        <f t="shared" si="0"/>
        <v/>
      </c>
      <c r="E39" s="34"/>
      <c r="F39" s="35" t="str">
        <f>IFERROR(ROUND((3.1416*(($A39+0.5)^2+($A39+0.5+VLOOKUP(F$11,katalogi!$A$2:$C$93,IF(Sortimenti!$A39&lt;28,2,3),0)*Sortimenti!F$12)^2)*Sortimenti!F$12)/80000,3),"")</f>
        <v/>
      </c>
      <c r="G39" s="42" t="str">
        <f t="shared" si="1"/>
        <v/>
      </c>
      <c r="H39" s="34"/>
      <c r="I39" s="35" t="str">
        <f>IFERROR(ROUND((3.1416*(($A39+0.5)^2+($A39+0.5+VLOOKUP(I$11,katalogi!$A$2:$C$93,IF(Sortimenti!$A39&lt;28,2,3),0)*Sortimenti!I$12)^2)*Sortimenti!I$12)/80000,3),"")</f>
        <v/>
      </c>
      <c r="J39" s="42" t="str">
        <f t="shared" si="2"/>
        <v/>
      </c>
      <c r="K39" s="30"/>
      <c r="L39" s="35" t="str">
        <f>IFERROR(ROUND((3.1416*(($A39+0.5)^2+($A39+0.5+VLOOKUP(L$11,katalogi!$A$2:$C$93,IF(Sortimenti!$A39&lt;28,2,3),0)*Sortimenti!L$12)^2)*Sortimenti!L$12)/80000,3),"")</f>
        <v/>
      </c>
      <c r="M39" s="42" t="str">
        <f t="shared" si="3"/>
        <v/>
      </c>
      <c r="N39" s="32"/>
      <c r="O39" s="35" t="str">
        <f>IFERROR(ROUND((3.1416*(($A39+0.5)^2+($A39+0.5+VLOOKUP(O$11,katalogi!$A$2:$C$93,IF(Sortimenti!$A39&lt;28,2,3),0)*Sortimenti!O$12)^2)*Sortimenti!O$12)/80000,3),"")</f>
        <v/>
      </c>
      <c r="P39" s="42" t="str">
        <f t="shared" si="4"/>
        <v/>
      </c>
      <c r="Q39" s="32"/>
      <c r="R39" s="35" t="str">
        <f>IFERROR(ROUND((3.1416*(($A39+0.5)^2+($A39+0.5+VLOOKUP(R$11,katalogi!$A$2:$C$93,IF(Sortimenti!$A39&lt;28,2,3),0)*Sortimenti!R$12)^2)*Sortimenti!R$12)/80000,3),"")</f>
        <v/>
      </c>
      <c r="S39" s="42" t="str">
        <f t="shared" si="5"/>
        <v/>
      </c>
      <c r="T39" s="32"/>
      <c r="U39" s="35" t="str">
        <f>IFERROR(ROUND((3.1416*(($A39+0.5)^2+($A39+0.5+VLOOKUP(U$11,katalogi!$A$2:$C$93,IF(Sortimenti!$A39&lt;28,2,3),0)*Sortimenti!U$12)^2)*Sortimenti!U$12)/80000,3),"")</f>
        <v/>
      </c>
      <c r="V39" s="42" t="str">
        <f t="shared" si="6"/>
        <v/>
      </c>
      <c r="W39" s="30"/>
      <c r="X39" s="35" t="str">
        <f>IFERROR(ROUND((3.1416*(($A39+0.5)^2+($A39+0.5+VLOOKUP(X$11,katalogi!$A$2:$C$93,IF(Sortimenti!$A39&lt;28,2,3),0)*Sortimenti!X$12)^2)*Sortimenti!X$12)/80000,3),"")</f>
        <v/>
      </c>
      <c r="Y39" s="42" t="str">
        <f t="shared" si="7"/>
        <v/>
      </c>
      <c r="Z39" s="36"/>
      <c r="AA39" s="35" t="str">
        <f>IFERROR(ROUND((3.1416*(($A39+0.5)^2+($A39+0.5+VLOOKUP(AA$11,katalogi!$A$2:$C$93,IF(Sortimenti!$A39&lt;28,2,3),0)*Sortimenti!AA$12)^2)*Sortimenti!AA$12)/80000,3),"")</f>
        <v/>
      </c>
      <c r="AB39" s="42" t="str">
        <f t="shared" si="8"/>
        <v/>
      </c>
      <c r="AC39" s="30"/>
      <c r="AD39" s="35" t="str">
        <f>IFERROR(ROUND((3.1416*(($A39+0.5)^2+($A39+0.5+VLOOKUP(AD$11,katalogi!$A$2:$C$93,IF(Sortimenti!$A39&lt;28,2,3),0)*Sortimenti!AD$12)^2)*Sortimenti!AD$12)/80000,3),"")</f>
        <v/>
      </c>
      <c r="AE39" s="42" t="str">
        <f t="shared" si="9"/>
        <v/>
      </c>
      <c r="AF39" s="32"/>
      <c r="AG39" s="35" t="str">
        <f>IFERROR(ROUND((3.1416*(($A39+0.5)^2+($A39+0.5+VLOOKUP(AG$11,katalogi!$A$2:$C$93,IF(Sortimenti!$A39&lt;28,2,3),0)*Sortimenti!AG$12)^2)*Sortimenti!AG$12)/80000,3),"")</f>
        <v/>
      </c>
      <c r="AH39" s="42" t="str">
        <f t="shared" si="10"/>
        <v/>
      </c>
    </row>
    <row r="40" spans="1:34" ht="12" customHeight="1" x14ac:dyDescent="0.25">
      <c r="A40" s="28">
        <v>30</v>
      </c>
      <c r="B40" s="34"/>
      <c r="C40" s="35" t="str">
        <f>IFERROR(ROUND((3.1416*(($A40+0.5)^2+($A40+0.5+VLOOKUP(C$11,katalogi!$A$2:$C$93,IF(Sortimenti!$A40&lt;28,2,3),0)*Sortimenti!C$12)^2)*Sortimenti!C$12)/80000,3),"")</f>
        <v/>
      </c>
      <c r="D40" s="42" t="str">
        <f t="shared" si="0"/>
        <v/>
      </c>
      <c r="E40" s="34"/>
      <c r="F40" s="35" t="str">
        <f>IFERROR(ROUND((3.1416*(($A40+0.5)^2+($A40+0.5+VLOOKUP(F$11,katalogi!$A$2:$C$93,IF(Sortimenti!$A40&lt;28,2,3),0)*Sortimenti!F$12)^2)*Sortimenti!F$12)/80000,3),"")</f>
        <v/>
      </c>
      <c r="G40" s="42" t="str">
        <f t="shared" si="1"/>
        <v/>
      </c>
      <c r="H40" s="34"/>
      <c r="I40" s="35" t="str">
        <f>IFERROR(ROUND((3.1416*(($A40+0.5)^2+($A40+0.5+VLOOKUP(I$11,katalogi!$A$2:$C$93,IF(Sortimenti!$A40&lt;28,2,3),0)*Sortimenti!I$12)^2)*Sortimenti!I$12)/80000,3),"")</f>
        <v/>
      </c>
      <c r="J40" s="42" t="str">
        <f t="shared" si="2"/>
        <v/>
      </c>
      <c r="K40" s="30"/>
      <c r="L40" s="35" t="str">
        <f>IFERROR(ROUND((3.1416*(($A40+0.5)^2+($A40+0.5+VLOOKUP(L$11,katalogi!$A$2:$C$93,IF(Sortimenti!$A40&lt;28,2,3),0)*Sortimenti!L$12)^2)*Sortimenti!L$12)/80000,3),"")</f>
        <v/>
      </c>
      <c r="M40" s="42" t="str">
        <f t="shared" si="3"/>
        <v/>
      </c>
      <c r="N40" s="32"/>
      <c r="O40" s="35" t="str">
        <f>IFERROR(ROUND((3.1416*(($A40+0.5)^2+($A40+0.5+VLOOKUP(O$11,katalogi!$A$2:$C$93,IF(Sortimenti!$A40&lt;28,2,3),0)*Sortimenti!O$12)^2)*Sortimenti!O$12)/80000,3),"")</f>
        <v/>
      </c>
      <c r="P40" s="42" t="str">
        <f t="shared" si="4"/>
        <v/>
      </c>
      <c r="Q40" s="32"/>
      <c r="R40" s="35" t="str">
        <f>IFERROR(ROUND((3.1416*(($A40+0.5)^2+($A40+0.5+VLOOKUP(R$11,katalogi!$A$2:$C$93,IF(Sortimenti!$A40&lt;28,2,3),0)*Sortimenti!R$12)^2)*Sortimenti!R$12)/80000,3),"")</f>
        <v/>
      </c>
      <c r="S40" s="42" t="str">
        <f t="shared" si="5"/>
        <v/>
      </c>
      <c r="T40" s="32"/>
      <c r="U40" s="35" t="str">
        <f>IFERROR(ROUND((3.1416*(($A40+0.5)^2+($A40+0.5+VLOOKUP(U$11,katalogi!$A$2:$C$93,IF(Sortimenti!$A40&lt;28,2,3),0)*Sortimenti!U$12)^2)*Sortimenti!U$12)/80000,3),"")</f>
        <v/>
      </c>
      <c r="V40" s="42" t="str">
        <f t="shared" si="6"/>
        <v/>
      </c>
      <c r="W40" s="30"/>
      <c r="X40" s="35" t="str">
        <f>IFERROR(ROUND((3.1416*(($A40+0.5)^2+($A40+0.5+VLOOKUP(X$11,katalogi!$A$2:$C$93,IF(Sortimenti!$A40&lt;28,2,3),0)*Sortimenti!X$12)^2)*Sortimenti!X$12)/80000,3),"")</f>
        <v/>
      </c>
      <c r="Y40" s="42" t="str">
        <f t="shared" si="7"/>
        <v/>
      </c>
      <c r="Z40" s="36"/>
      <c r="AA40" s="35" t="str">
        <f>IFERROR(ROUND((3.1416*(($A40+0.5)^2+($A40+0.5+VLOOKUP(AA$11,katalogi!$A$2:$C$93,IF(Sortimenti!$A40&lt;28,2,3),0)*Sortimenti!AA$12)^2)*Sortimenti!AA$12)/80000,3),"")</f>
        <v/>
      </c>
      <c r="AB40" s="42" t="str">
        <f t="shared" si="8"/>
        <v/>
      </c>
      <c r="AC40" s="30"/>
      <c r="AD40" s="35" t="str">
        <f>IFERROR(ROUND((3.1416*(($A40+0.5)^2+($A40+0.5+VLOOKUP(AD$11,katalogi!$A$2:$C$93,IF(Sortimenti!$A40&lt;28,2,3),0)*Sortimenti!AD$12)^2)*Sortimenti!AD$12)/80000,3),"")</f>
        <v/>
      </c>
      <c r="AE40" s="42" t="str">
        <f t="shared" si="9"/>
        <v/>
      </c>
      <c r="AF40" s="32"/>
      <c r="AG40" s="35" t="str">
        <f>IFERROR(ROUND((3.1416*(($A40+0.5)^2+($A40+0.5+VLOOKUP(AG$11,katalogi!$A$2:$C$93,IF(Sortimenti!$A40&lt;28,2,3),0)*Sortimenti!AG$12)^2)*Sortimenti!AG$12)/80000,3),"")</f>
        <v/>
      </c>
      <c r="AH40" s="42" t="str">
        <f t="shared" si="10"/>
        <v/>
      </c>
    </row>
    <row r="41" spans="1:34" ht="12" customHeight="1" x14ac:dyDescent="0.25">
      <c r="A41" s="28">
        <v>31</v>
      </c>
      <c r="B41" s="34"/>
      <c r="C41" s="35" t="str">
        <f>IFERROR(ROUND((3.1416*(($A41+0.5)^2+($A41+0.5+VLOOKUP(C$11,katalogi!$A$2:$C$93,IF(Sortimenti!$A41&lt;28,2,3),0)*Sortimenti!C$12)^2)*Sortimenti!C$12)/80000,3),"")</f>
        <v/>
      </c>
      <c r="D41" s="42" t="str">
        <f t="shared" si="0"/>
        <v/>
      </c>
      <c r="E41" s="34"/>
      <c r="F41" s="35" t="str">
        <f>IFERROR(ROUND((3.1416*(($A41+0.5)^2+($A41+0.5+VLOOKUP(F$11,katalogi!$A$2:$C$93,IF(Sortimenti!$A41&lt;28,2,3),0)*Sortimenti!F$12)^2)*Sortimenti!F$12)/80000,3),"")</f>
        <v/>
      </c>
      <c r="G41" s="42" t="str">
        <f t="shared" si="1"/>
        <v/>
      </c>
      <c r="H41" s="34"/>
      <c r="I41" s="35" t="str">
        <f>IFERROR(ROUND((3.1416*(($A41+0.5)^2+($A41+0.5+VLOOKUP(I$11,katalogi!$A$2:$C$93,IF(Sortimenti!$A41&lt;28,2,3),0)*Sortimenti!I$12)^2)*Sortimenti!I$12)/80000,3),"")</f>
        <v/>
      </c>
      <c r="J41" s="42" t="str">
        <f t="shared" si="2"/>
        <v/>
      </c>
      <c r="K41" s="30"/>
      <c r="L41" s="35" t="str">
        <f>IFERROR(ROUND((3.1416*(($A41+0.5)^2+($A41+0.5+VLOOKUP(L$11,katalogi!$A$2:$C$93,IF(Sortimenti!$A41&lt;28,2,3),0)*Sortimenti!L$12)^2)*Sortimenti!L$12)/80000,3),"")</f>
        <v/>
      </c>
      <c r="M41" s="42" t="str">
        <f t="shared" si="3"/>
        <v/>
      </c>
      <c r="N41" s="32"/>
      <c r="O41" s="35" t="str">
        <f>IFERROR(ROUND((3.1416*(($A41+0.5)^2+($A41+0.5+VLOOKUP(O$11,katalogi!$A$2:$C$93,IF(Sortimenti!$A41&lt;28,2,3),0)*Sortimenti!O$12)^2)*Sortimenti!O$12)/80000,3),"")</f>
        <v/>
      </c>
      <c r="P41" s="42" t="str">
        <f t="shared" si="4"/>
        <v/>
      </c>
      <c r="Q41" s="32"/>
      <c r="R41" s="35" t="str">
        <f>IFERROR(ROUND((3.1416*(($A41+0.5)^2+($A41+0.5+VLOOKUP(R$11,katalogi!$A$2:$C$93,IF(Sortimenti!$A41&lt;28,2,3),0)*Sortimenti!R$12)^2)*Sortimenti!R$12)/80000,3),"")</f>
        <v/>
      </c>
      <c r="S41" s="42" t="str">
        <f t="shared" si="5"/>
        <v/>
      </c>
      <c r="T41" s="32"/>
      <c r="U41" s="35" t="str">
        <f>IFERROR(ROUND((3.1416*(($A41+0.5)^2+($A41+0.5+VLOOKUP(U$11,katalogi!$A$2:$C$93,IF(Sortimenti!$A41&lt;28,2,3),0)*Sortimenti!U$12)^2)*Sortimenti!U$12)/80000,3),"")</f>
        <v/>
      </c>
      <c r="V41" s="42" t="str">
        <f t="shared" si="6"/>
        <v/>
      </c>
      <c r="W41" s="30"/>
      <c r="X41" s="35" t="str">
        <f>IFERROR(ROUND((3.1416*(($A41+0.5)^2+($A41+0.5+VLOOKUP(X$11,katalogi!$A$2:$C$93,IF(Sortimenti!$A41&lt;28,2,3),0)*Sortimenti!X$12)^2)*Sortimenti!X$12)/80000,3),"")</f>
        <v/>
      </c>
      <c r="Y41" s="42" t="str">
        <f t="shared" si="7"/>
        <v/>
      </c>
      <c r="Z41" s="36"/>
      <c r="AA41" s="35" t="str">
        <f>IFERROR(ROUND((3.1416*(($A41+0.5)^2+($A41+0.5+VLOOKUP(AA$11,katalogi!$A$2:$C$93,IF(Sortimenti!$A41&lt;28,2,3),0)*Sortimenti!AA$12)^2)*Sortimenti!AA$12)/80000,3),"")</f>
        <v/>
      </c>
      <c r="AB41" s="42" t="str">
        <f t="shared" si="8"/>
        <v/>
      </c>
      <c r="AC41" s="30"/>
      <c r="AD41" s="35" t="str">
        <f>IFERROR(ROUND((3.1416*(($A41+0.5)^2+($A41+0.5+VLOOKUP(AD$11,katalogi!$A$2:$C$93,IF(Sortimenti!$A41&lt;28,2,3),0)*Sortimenti!AD$12)^2)*Sortimenti!AD$12)/80000,3),"")</f>
        <v/>
      </c>
      <c r="AE41" s="42" t="str">
        <f t="shared" si="9"/>
        <v/>
      </c>
      <c r="AF41" s="32"/>
      <c r="AG41" s="35" t="str">
        <f>IFERROR(ROUND((3.1416*(($A41+0.5)^2+($A41+0.5+VLOOKUP(AG$11,katalogi!$A$2:$C$93,IF(Sortimenti!$A41&lt;28,2,3),0)*Sortimenti!AG$12)^2)*Sortimenti!AG$12)/80000,3),"")</f>
        <v/>
      </c>
      <c r="AH41" s="42" t="str">
        <f t="shared" si="10"/>
        <v/>
      </c>
    </row>
    <row r="42" spans="1:34" ht="12" customHeight="1" x14ac:dyDescent="0.25">
      <c r="A42" s="28">
        <v>32</v>
      </c>
      <c r="B42" s="34"/>
      <c r="C42" s="35" t="str">
        <f>IFERROR(ROUND((3.1416*(($A42+0.5)^2+($A42+0.5+VLOOKUP(C$11,katalogi!$A$2:$C$93,IF(Sortimenti!$A42&lt;28,2,3),0)*Sortimenti!C$12)^2)*Sortimenti!C$12)/80000,3),"")</f>
        <v/>
      </c>
      <c r="D42" s="42" t="str">
        <f t="shared" si="0"/>
        <v/>
      </c>
      <c r="E42" s="34"/>
      <c r="F42" s="35" t="str">
        <f>IFERROR(ROUND((3.1416*(($A42+0.5)^2+($A42+0.5+VLOOKUP(F$11,katalogi!$A$2:$C$93,IF(Sortimenti!$A42&lt;28,2,3),0)*Sortimenti!F$12)^2)*Sortimenti!F$12)/80000,3),"")</f>
        <v/>
      </c>
      <c r="G42" s="42" t="str">
        <f t="shared" si="1"/>
        <v/>
      </c>
      <c r="H42" s="34"/>
      <c r="I42" s="35" t="str">
        <f>IFERROR(ROUND((3.1416*(($A42+0.5)^2+($A42+0.5+VLOOKUP(I$11,katalogi!$A$2:$C$93,IF(Sortimenti!$A42&lt;28,2,3),0)*Sortimenti!I$12)^2)*Sortimenti!I$12)/80000,3),"")</f>
        <v/>
      </c>
      <c r="J42" s="42" t="str">
        <f t="shared" si="2"/>
        <v/>
      </c>
      <c r="K42" s="30"/>
      <c r="L42" s="35" t="str">
        <f>IFERROR(ROUND((3.1416*(($A42+0.5)^2+($A42+0.5+VLOOKUP(L$11,katalogi!$A$2:$C$93,IF(Sortimenti!$A42&lt;28,2,3),0)*Sortimenti!L$12)^2)*Sortimenti!L$12)/80000,3),"")</f>
        <v/>
      </c>
      <c r="M42" s="42" t="str">
        <f t="shared" si="3"/>
        <v/>
      </c>
      <c r="N42" s="32"/>
      <c r="O42" s="35" t="str">
        <f>IFERROR(ROUND((3.1416*(($A42+0.5)^2+($A42+0.5+VLOOKUP(O$11,katalogi!$A$2:$C$93,IF(Sortimenti!$A42&lt;28,2,3),0)*Sortimenti!O$12)^2)*Sortimenti!O$12)/80000,3),"")</f>
        <v/>
      </c>
      <c r="P42" s="42" t="str">
        <f t="shared" si="4"/>
        <v/>
      </c>
      <c r="Q42" s="32"/>
      <c r="R42" s="35" t="str">
        <f>IFERROR(ROUND((3.1416*(($A42+0.5)^2+($A42+0.5+VLOOKUP(R$11,katalogi!$A$2:$C$93,IF(Sortimenti!$A42&lt;28,2,3),0)*Sortimenti!R$12)^2)*Sortimenti!R$12)/80000,3),"")</f>
        <v/>
      </c>
      <c r="S42" s="42" t="str">
        <f t="shared" si="5"/>
        <v/>
      </c>
      <c r="T42" s="32"/>
      <c r="U42" s="35" t="str">
        <f>IFERROR(ROUND((3.1416*(($A42+0.5)^2+($A42+0.5+VLOOKUP(U$11,katalogi!$A$2:$C$93,IF(Sortimenti!$A42&lt;28,2,3),0)*Sortimenti!U$12)^2)*Sortimenti!U$12)/80000,3),"")</f>
        <v/>
      </c>
      <c r="V42" s="42" t="str">
        <f t="shared" si="6"/>
        <v/>
      </c>
      <c r="W42" s="30"/>
      <c r="X42" s="35" t="str">
        <f>IFERROR(ROUND((3.1416*(($A42+0.5)^2+($A42+0.5+VLOOKUP(X$11,katalogi!$A$2:$C$93,IF(Sortimenti!$A42&lt;28,2,3),0)*Sortimenti!X$12)^2)*Sortimenti!X$12)/80000,3),"")</f>
        <v/>
      </c>
      <c r="Y42" s="42" t="str">
        <f t="shared" si="7"/>
        <v/>
      </c>
      <c r="Z42" s="36"/>
      <c r="AA42" s="35" t="str">
        <f>IFERROR(ROUND((3.1416*(($A42+0.5)^2+($A42+0.5+VLOOKUP(AA$11,katalogi!$A$2:$C$93,IF(Sortimenti!$A42&lt;28,2,3),0)*Sortimenti!AA$12)^2)*Sortimenti!AA$12)/80000,3),"")</f>
        <v/>
      </c>
      <c r="AB42" s="42" t="str">
        <f t="shared" si="8"/>
        <v/>
      </c>
      <c r="AC42" s="30"/>
      <c r="AD42" s="35" t="str">
        <f>IFERROR(ROUND((3.1416*(($A42+0.5)^2+($A42+0.5+VLOOKUP(AD$11,katalogi!$A$2:$C$93,IF(Sortimenti!$A42&lt;28,2,3),0)*Sortimenti!AD$12)^2)*Sortimenti!AD$12)/80000,3),"")</f>
        <v/>
      </c>
      <c r="AE42" s="42" t="str">
        <f t="shared" si="9"/>
        <v/>
      </c>
      <c r="AF42" s="32"/>
      <c r="AG42" s="35" t="str">
        <f>IFERROR(ROUND((3.1416*(($A42+0.5)^2+($A42+0.5+VLOOKUP(AG$11,katalogi!$A$2:$C$93,IF(Sortimenti!$A42&lt;28,2,3),0)*Sortimenti!AG$12)^2)*Sortimenti!AG$12)/80000,3),"")</f>
        <v/>
      </c>
      <c r="AH42" s="42" t="str">
        <f t="shared" si="10"/>
        <v/>
      </c>
    </row>
    <row r="43" spans="1:34" ht="12" customHeight="1" x14ac:dyDescent="0.25">
      <c r="A43" s="28">
        <v>33</v>
      </c>
      <c r="B43" s="34"/>
      <c r="C43" s="35" t="str">
        <f>IFERROR(ROUND((3.1416*(($A43+0.5)^2+($A43+0.5+VLOOKUP(C$11,katalogi!$A$2:$C$93,IF(Sortimenti!$A43&lt;28,2,3),0)*Sortimenti!C$12)^2)*Sortimenti!C$12)/80000,3),"")</f>
        <v/>
      </c>
      <c r="D43" s="42" t="str">
        <f t="shared" si="0"/>
        <v/>
      </c>
      <c r="E43" s="34"/>
      <c r="F43" s="35" t="str">
        <f>IFERROR(ROUND((3.1416*(($A43+0.5)^2+($A43+0.5+VLOOKUP(F$11,katalogi!$A$2:$C$93,IF(Sortimenti!$A43&lt;28,2,3),0)*Sortimenti!F$12)^2)*Sortimenti!F$12)/80000,3),"")</f>
        <v/>
      </c>
      <c r="G43" s="42" t="str">
        <f t="shared" si="1"/>
        <v/>
      </c>
      <c r="H43" s="34"/>
      <c r="I43" s="35" t="str">
        <f>IFERROR(ROUND((3.1416*(($A43+0.5)^2+($A43+0.5+VLOOKUP(I$11,katalogi!$A$2:$C$93,IF(Sortimenti!$A43&lt;28,2,3),0)*Sortimenti!I$12)^2)*Sortimenti!I$12)/80000,3),"")</f>
        <v/>
      </c>
      <c r="J43" s="42" t="str">
        <f t="shared" si="2"/>
        <v/>
      </c>
      <c r="K43" s="30"/>
      <c r="L43" s="35" t="str">
        <f>IFERROR(ROUND((3.1416*(($A43+0.5)^2+($A43+0.5+VLOOKUP(L$11,katalogi!$A$2:$C$93,IF(Sortimenti!$A43&lt;28,2,3),0)*Sortimenti!L$12)^2)*Sortimenti!L$12)/80000,3),"")</f>
        <v/>
      </c>
      <c r="M43" s="42" t="str">
        <f t="shared" si="3"/>
        <v/>
      </c>
      <c r="N43" s="32"/>
      <c r="O43" s="35" t="str">
        <f>IFERROR(ROUND((3.1416*(($A43+0.5)^2+($A43+0.5+VLOOKUP(O$11,katalogi!$A$2:$C$93,IF(Sortimenti!$A43&lt;28,2,3),0)*Sortimenti!O$12)^2)*Sortimenti!O$12)/80000,3),"")</f>
        <v/>
      </c>
      <c r="P43" s="42" t="str">
        <f t="shared" si="4"/>
        <v/>
      </c>
      <c r="Q43" s="32"/>
      <c r="R43" s="35" t="str">
        <f>IFERROR(ROUND((3.1416*(($A43+0.5)^2+($A43+0.5+VLOOKUP(R$11,katalogi!$A$2:$C$93,IF(Sortimenti!$A43&lt;28,2,3),0)*Sortimenti!R$12)^2)*Sortimenti!R$12)/80000,3),"")</f>
        <v/>
      </c>
      <c r="S43" s="42" t="str">
        <f t="shared" si="5"/>
        <v/>
      </c>
      <c r="T43" s="32"/>
      <c r="U43" s="35" t="str">
        <f>IFERROR(ROUND((3.1416*(($A43+0.5)^2+($A43+0.5+VLOOKUP(U$11,katalogi!$A$2:$C$93,IF(Sortimenti!$A43&lt;28,2,3),0)*Sortimenti!U$12)^2)*Sortimenti!U$12)/80000,3),"")</f>
        <v/>
      </c>
      <c r="V43" s="42" t="str">
        <f t="shared" si="6"/>
        <v/>
      </c>
      <c r="W43" s="30"/>
      <c r="X43" s="35" t="str">
        <f>IFERROR(ROUND((3.1416*(($A43+0.5)^2+($A43+0.5+VLOOKUP(X$11,katalogi!$A$2:$C$93,IF(Sortimenti!$A43&lt;28,2,3),0)*Sortimenti!X$12)^2)*Sortimenti!X$12)/80000,3),"")</f>
        <v/>
      </c>
      <c r="Y43" s="42" t="str">
        <f t="shared" si="7"/>
        <v/>
      </c>
      <c r="Z43" s="36"/>
      <c r="AA43" s="35" t="str">
        <f>IFERROR(ROUND((3.1416*(($A43+0.5)^2+($A43+0.5+VLOOKUP(AA$11,katalogi!$A$2:$C$93,IF(Sortimenti!$A43&lt;28,2,3),0)*Sortimenti!AA$12)^2)*Sortimenti!AA$12)/80000,3),"")</f>
        <v/>
      </c>
      <c r="AB43" s="42" t="str">
        <f t="shared" si="8"/>
        <v/>
      </c>
      <c r="AC43" s="30"/>
      <c r="AD43" s="35" t="str">
        <f>IFERROR(ROUND((3.1416*(($A43+0.5)^2+($A43+0.5+VLOOKUP(AD$11,katalogi!$A$2:$C$93,IF(Sortimenti!$A43&lt;28,2,3),0)*Sortimenti!AD$12)^2)*Sortimenti!AD$12)/80000,3),"")</f>
        <v/>
      </c>
      <c r="AE43" s="42" t="str">
        <f t="shared" si="9"/>
        <v/>
      </c>
      <c r="AF43" s="32"/>
      <c r="AG43" s="35" t="str">
        <f>IFERROR(ROUND((3.1416*(($A43+0.5)^2+($A43+0.5+VLOOKUP(AG$11,katalogi!$A$2:$C$93,IF(Sortimenti!$A43&lt;28,2,3),0)*Sortimenti!AG$12)^2)*Sortimenti!AG$12)/80000,3),"")</f>
        <v/>
      </c>
      <c r="AH43" s="42" t="str">
        <f t="shared" si="10"/>
        <v/>
      </c>
    </row>
    <row r="44" spans="1:34" ht="12" customHeight="1" x14ac:dyDescent="0.25">
      <c r="A44" s="28">
        <v>34</v>
      </c>
      <c r="B44" s="34"/>
      <c r="C44" s="35" t="str">
        <f>IFERROR(ROUND((3.1416*(($A44+0.5)^2+($A44+0.5+VLOOKUP(C$11,katalogi!$A$2:$C$93,IF(Sortimenti!$A44&lt;28,2,3),0)*Sortimenti!C$12)^2)*Sortimenti!C$12)/80000,3),"")</f>
        <v/>
      </c>
      <c r="D44" s="42" t="str">
        <f t="shared" si="0"/>
        <v/>
      </c>
      <c r="E44" s="34"/>
      <c r="F44" s="35" t="str">
        <f>IFERROR(ROUND((3.1416*(($A44+0.5)^2+($A44+0.5+VLOOKUP(F$11,katalogi!$A$2:$C$93,IF(Sortimenti!$A44&lt;28,2,3),0)*Sortimenti!F$12)^2)*Sortimenti!F$12)/80000,3),"")</f>
        <v/>
      </c>
      <c r="G44" s="42" t="str">
        <f t="shared" si="1"/>
        <v/>
      </c>
      <c r="H44" s="34"/>
      <c r="I44" s="35" t="str">
        <f>IFERROR(ROUND((3.1416*(($A44+0.5)^2+($A44+0.5+VLOOKUP(I$11,katalogi!$A$2:$C$93,IF(Sortimenti!$A44&lt;28,2,3),0)*Sortimenti!I$12)^2)*Sortimenti!I$12)/80000,3),"")</f>
        <v/>
      </c>
      <c r="J44" s="42" t="str">
        <f t="shared" si="2"/>
        <v/>
      </c>
      <c r="K44" s="30"/>
      <c r="L44" s="35" t="str">
        <f>IFERROR(ROUND((3.1416*(($A44+0.5)^2+($A44+0.5+VLOOKUP(L$11,katalogi!$A$2:$C$93,IF(Sortimenti!$A44&lt;28,2,3),0)*Sortimenti!L$12)^2)*Sortimenti!L$12)/80000,3),"")</f>
        <v/>
      </c>
      <c r="M44" s="42" t="str">
        <f t="shared" si="3"/>
        <v/>
      </c>
      <c r="N44" s="32"/>
      <c r="O44" s="35" t="str">
        <f>IFERROR(ROUND((3.1416*(($A44+0.5)^2+($A44+0.5+VLOOKUP(O$11,katalogi!$A$2:$C$93,IF(Sortimenti!$A44&lt;28,2,3),0)*Sortimenti!O$12)^2)*Sortimenti!O$12)/80000,3),"")</f>
        <v/>
      </c>
      <c r="P44" s="42" t="str">
        <f t="shared" si="4"/>
        <v/>
      </c>
      <c r="Q44" s="32"/>
      <c r="R44" s="35" t="str">
        <f>IFERROR(ROUND((3.1416*(($A44+0.5)^2+($A44+0.5+VLOOKUP(R$11,katalogi!$A$2:$C$93,IF(Sortimenti!$A44&lt;28,2,3),0)*Sortimenti!R$12)^2)*Sortimenti!R$12)/80000,3),"")</f>
        <v/>
      </c>
      <c r="S44" s="42" t="str">
        <f t="shared" si="5"/>
        <v/>
      </c>
      <c r="T44" s="32"/>
      <c r="U44" s="35" t="str">
        <f>IFERROR(ROUND((3.1416*(($A44+0.5)^2+($A44+0.5+VLOOKUP(U$11,katalogi!$A$2:$C$93,IF(Sortimenti!$A44&lt;28,2,3),0)*Sortimenti!U$12)^2)*Sortimenti!U$12)/80000,3),"")</f>
        <v/>
      </c>
      <c r="V44" s="42" t="str">
        <f t="shared" si="6"/>
        <v/>
      </c>
      <c r="W44" s="30"/>
      <c r="X44" s="35" t="str">
        <f>IFERROR(ROUND((3.1416*(($A44+0.5)^2+($A44+0.5+VLOOKUP(X$11,katalogi!$A$2:$C$93,IF(Sortimenti!$A44&lt;28,2,3),0)*Sortimenti!X$12)^2)*Sortimenti!X$12)/80000,3),"")</f>
        <v/>
      </c>
      <c r="Y44" s="42" t="str">
        <f t="shared" si="7"/>
        <v/>
      </c>
      <c r="Z44" s="36"/>
      <c r="AA44" s="35" t="str">
        <f>IFERROR(ROUND((3.1416*(($A44+0.5)^2+($A44+0.5+VLOOKUP(AA$11,katalogi!$A$2:$C$93,IF(Sortimenti!$A44&lt;28,2,3),0)*Sortimenti!AA$12)^2)*Sortimenti!AA$12)/80000,3),"")</f>
        <v/>
      </c>
      <c r="AB44" s="42" t="str">
        <f t="shared" si="8"/>
        <v/>
      </c>
      <c r="AC44" s="30"/>
      <c r="AD44" s="35" t="str">
        <f>IFERROR(ROUND((3.1416*(($A44+0.5)^2+($A44+0.5+VLOOKUP(AD$11,katalogi!$A$2:$C$93,IF(Sortimenti!$A44&lt;28,2,3),0)*Sortimenti!AD$12)^2)*Sortimenti!AD$12)/80000,3),"")</f>
        <v/>
      </c>
      <c r="AE44" s="42" t="str">
        <f t="shared" si="9"/>
        <v/>
      </c>
      <c r="AF44" s="32"/>
      <c r="AG44" s="35" t="str">
        <f>IFERROR(ROUND((3.1416*(($A44+0.5)^2+($A44+0.5+VLOOKUP(AG$11,katalogi!$A$2:$C$93,IF(Sortimenti!$A44&lt;28,2,3),0)*Sortimenti!AG$12)^2)*Sortimenti!AG$12)/80000,3),"")</f>
        <v/>
      </c>
      <c r="AH44" s="42" t="str">
        <f t="shared" si="10"/>
        <v/>
      </c>
    </row>
    <row r="45" spans="1:34" ht="12" customHeight="1" x14ac:dyDescent="0.25">
      <c r="A45" s="28">
        <v>35</v>
      </c>
      <c r="B45" s="34"/>
      <c r="C45" s="35" t="str">
        <f>IFERROR(ROUND((3.1416*(($A45+0.5)^2+($A45+0.5+VLOOKUP(C$11,katalogi!$A$2:$C$93,IF(Sortimenti!$A45&lt;28,2,3),0)*Sortimenti!C$12)^2)*Sortimenti!C$12)/80000,3),"")</f>
        <v/>
      </c>
      <c r="D45" s="42" t="str">
        <f t="shared" si="0"/>
        <v/>
      </c>
      <c r="E45" s="34"/>
      <c r="F45" s="35" t="str">
        <f>IFERROR(ROUND((3.1416*(($A45+0.5)^2+($A45+0.5+VLOOKUP(F$11,katalogi!$A$2:$C$93,IF(Sortimenti!$A45&lt;28,2,3),0)*Sortimenti!F$12)^2)*Sortimenti!F$12)/80000,3),"")</f>
        <v/>
      </c>
      <c r="G45" s="42" t="str">
        <f t="shared" si="1"/>
        <v/>
      </c>
      <c r="H45" s="34"/>
      <c r="I45" s="35" t="str">
        <f>IFERROR(ROUND((3.1416*(($A45+0.5)^2+($A45+0.5+VLOOKUP(I$11,katalogi!$A$2:$C$93,IF(Sortimenti!$A45&lt;28,2,3),0)*Sortimenti!I$12)^2)*Sortimenti!I$12)/80000,3),"")</f>
        <v/>
      </c>
      <c r="J45" s="42" t="str">
        <f t="shared" si="2"/>
        <v/>
      </c>
      <c r="K45" s="30"/>
      <c r="L45" s="35" t="str">
        <f>IFERROR(ROUND((3.1416*(($A45+0.5)^2+($A45+0.5+VLOOKUP(L$11,katalogi!$A$2:$C$93,IF(Sortimenti!$A45&lt;28,2,3),0)*Sortimenti!L$12)^2)*Sortimenti!L$12)/80000,3),"")</f>
        <v/>
      </c>
      <c r="M45" s="42" t="str">
        <f t="shared" si="3"/>
        <v/>
      </c>
      <c r="N45" s="32"/>
      <c r="O45" s="35" t="str">
        <f>IFERROR(ROUND((3.1416*(($A45+0.5)^2+($A45+0.5+VLOOKUP(O$11,katalogi!$A$2:$C$93,IF(Sortimenti!$A45&lt;28,2,3),0)*Sortimenti!O$12)^2)*Sortimenti!O$12)/80000,3),"")</f>
        <v/>
      </c>
      <c r="P45" s="42" t="str">
        <f t="shared" si="4"/>
        <v/>
      </c>
      <c r="Q45" s="32"/>
      <c r="R45" s="35" t="str">
        <f>IFERROR(ROUND((3.1416*(($A45+0.5)^2+($A45+0.5+VLOOKUP(R$11,katalogi!$A$2:$C$93,IF(Sortimenti!$A45&lt;28,2,3),0)*Sortimenti!R$12)^2)*Sortimenti!R$12)/80000,3),"")</f>
        <v/>
      </c>
      <c r="S45" s="42" t="str">
        <f t="shared" si="5"/>
        <v/>
      </c>
      <c r="T45" s="32"/>
      <c r="U45" s="35" t="str">
        <f>IFERROR(ROUND((3.1416*(($A45+0.5)^2+($A45+0.5+VLOOKUP(U$11,katalogi!$A$2:$C$93,IF(Sortimenti!$A45&lt;28,2,3),0)*Sortimenti!U$12)^2)*Sortimenti!U$12)/80000,3),"")</f>
        <v/>
      </c>
      <c r="V45" s="42" t="str">
        <f t="shared" si="6"/>
        <v/>
      </c>
      <c r="W45" s="30"/>
      <c r="X45" s="35" t="str">
        <f>IFERROR(ROUND((3.1416*(($A45+0.5)^2+($A45+0.5+VLOOKUP(X$11,katalogi!$A$2:$C$93,IF(Sortimenti!$A45&lt;28,2,3),0)*Sortimenti!X$12)^2)*Sortimenti!X$12)/80000,3),"")</f>
        <v/>
      </c>
      <c r="Y45" s="42" t="str">
        <f t="shared" si="7"/>
        <v/>
      </c>
      <c r="Z45" s="36"/>
      <c r="AA45" s="35" t="str">
        <f>IFERROR(ROUND((3.1416*(($A45+0.5)^2+($A45+0.5+VLOOKUP(AA$11,katalogi!$A$2:$C$93,IF(Sortimenti!$A45&lt;28,2,3),0)*Sortimenti!AA$12)^2)*Sortimenti!AA$12)/80000,3),"")</f>
        <v/>
      </c>
      <c r="AB45" s="42" t="str">
        <f t="shared" si="8"/>
        <v/>
      </c>
      <c r="AC45" s="30"/>
      <c r="AD45" s="35" t="str">
        <f>IFERROR(ROUND((3.1416*(($A45+0.5)^2+($A45+0.5+VLOOKUP(AD$11,katalogi!$A$2:$C$93,IF(Sortimenti!$A45&lt;28,2,3),0)*Sortimenti!AD$12)^2)*Sortimenti!AD$12)/80000,3),"")</f>
        <v/>
      </c>
      <c r="AE45" s="42" t="str">
        <f t="shared" si="9"/>
        <v/>
      </c>
      <c r="AF45" s="32"/>
      <c r="AG45" s="35" t="str">
        <f>IFERROR(ROUND((3.1416*(($A45+0.5)^2+($A45+0.5+VLOOKUP(AG$11,katalogi!$A$2:$C$93,IF(Sortimenti!$A45&lt;28,2,3),0)*Sortimenti!AG$12)^2)*Sortimenti!AG$12)/80000,3),"")</f>
        <v/>
      </c>
      <c r="AH45" s="42" t="str">
        <f t="shared" si="10"/>
        <v/>
      </c>
    </row>
    <row r="46" spans="1:34" ht="12" customHeight="1" x14ac:dyDescent="0.25">
      <c r="A46" s="28">
        <v>36</v>
      </c>
      <c r="B46" s="34"/>
      <c r="C46" s="35" t="str">
        <f>IFERROR(ROUND((3.1416*(($A46+0.5)^2+($A46+0.5+VLOOKUP(C$11,katalogi!$A$2:$C$93,IF(Sortimenti!$A46&lt;28,2,3),0)*Sortimenti!C$12)^2)*Sortimenti!C$12)/80000,3),"")</f>
        <v/>
      </c>
      <c r="D46" s="42" t="str">
        <f t="shared" si="0"/>
        <v/>
      </c>
      <c r="E46" s="34"/>
      <c r="F46" s="35" t="str">
        <f>IFERROR(ROUND((3.1416*(($A46+0.5)^2+($A46+0.5+VLOOKUP(F$11,katalogi!$A$2:$C$93,IF(Sortimenti!$A46&lt;28,2,3),0)*Sortimenti!F$12)^2)*Sortimenti!F$12)/80000,3),"")</f>
        <v/>
      </c>
      <c r="G46" s="42" t="str">
        <f t="shared" si="1"/>
        <v/>
      </c>
      <c r="H46" s="34"/>
      <c r="I46" s="35" t="str">
        <f>IFERROR(ROUND((3.1416*(($A46+0.5)^2+($A46+0.5+VLOOKUP(I$11,katalogi!$A$2:$C$93,IF(Sortimenti!$A46&lt;28,2,3),0)*Sortimenti!I$12)^2)*Sortimenti!I$12)/80000,3),"")</f>
        <v/>
      </c>
      <c r="J46" s="42" t="str">
        <f t="shared" si="2"/>
        <v/>
      </c>
      <c r="K46" s="30"/>
      <c r="L46" s="35" t="str">
        <f>IFERROR(ROUND((3.1416*(($A46+0.5)^2+($A46+0.5+VLOOKUP(L$11,katalogi!$A$2:$C$93,IF(Sortimenti!$A46&lt;28,2,3),0)*Sortimenti!L$12)^2)*Sortimenti!L$12)/80000,3),"")</f>
        <v/>
      </c>
      <c r="M46" s="42" t="str">
        <f t="shared" si="3"/>
        <v/>
      </c>
      <c r="N46" s="32"/>
      <c r="O46" s="35" t="str">
        <f>IFERROR(ROUND((3.1416*(($A46+0.5)^2+($A46+0.5+VLOOKUP(O$11,katalogi!$A$2:$C$93,IF(Sortimenti!$A46&lt;28,2,3),0)*Sortimenti!O$12)^2)*Sortimenti!O$12)/80000,3),"")</f>
        <v/>
      </c>
      <c r="P46" s="42" t="str">
        <f t="shared" si="4"/>
        <v/>
      </c>
      <c r="Q46" s="32"/>
      <c r="R46" s="35" t="str">
        <f>IFERROR(ROUND((3.1416*(($A46+0.5)^2+($A46+0.5+VLOOKUP(R$11,katalogi!$A$2:$C$93,IF(Sortimenti!$A46&lt;28,2,3),0)*Sortimenti!R$12)^2)*Sortimenti!R$12)/80000,3),"")</f>
        <v/>
      </c>
      <c r="S46" s="42" t="str">
        <f t="shared" si="5"/>
        <v/>
      </c>
      <c r="T46" s="32"/>
      <c r="U46" s="35" t="str">
        <f>IFERROR(ROUND((3.1416*(($A46+0.5)^2+($A46+0.5+VLOOKUP(U$11,katalogi!$A$2:$C$93,IF(Sortimenti!$A46&lt;28,2,3),0)*Sortimenti!U$12)^2)*Sortimenti!U$12)/80000,3),"")</f>
        <v/>
      </c>
      <c r="V46" s="42" t="str">
        <f t="shared" si="6"/>
        <v/>
      </c>
      <c r="W46" s="30"/>
      <c r="X46" s="35" t="str">
        <f>IFERROR(ROUND((3.1416*(($A46+0.5)^2+($A46+0.5+VLOOKUP(X$11,katalogi!$A$2:$C$93,IF(Sortimenti!$A46&lt;28,2,3),0)*Sortimenti!X$12)^2)*Sortimenti!X$12)/80000,3),"")</f>
        <v/>
      </c>
      <c r="Y46" s="42" t="str">
        <f t="shared" si="7"/>
        <v/>
      </c>
      <c r="Z46" s="36"/>
      <c r="AA46" s="35" t="str">
        <f>IFERROR(ROUND((3.1416*(($A46+0.5)^2+($A46+0.5+VLOOKUP(AA$11,katalogi!$A$2:$C$93,IF(Sortimenti!$A46&lt;28,2,3),0)*Sortimenti!AA$12)^2)*Sortimenti!AA$12)/80000,3),"")</f>
        <v/>
      </c>
      <c r="AB46" s="42" t="str">
        <f t="shared" si="8"/>
        <v/>
      </c>
      <c r="AC46" s="30"/>
      <c r="AD46" s="35" t="str">
        <f>IFERROR(ROUND((3.1416*(($A46+0.5)^2+($A46+0.5+VLOOKUP(AD$11,katalogi!$A$2:$C$93,IF(Sortimenti!$A46&lt;28,2,3),0)*Sortimenti!AD$12)^2)*Sortimenti!AD$12)/80000,3),"")</f>
        <v/>
      </c>
      <c r="AE46" s="42" t="str">
        <f t="shared" si="9"/>
        <v/>
      </c>
      <c r="AF46" s="32"/>
      <c r="AG46" s="35" t="str">
        <f>IFERROR(ROUND((3.1416*(($A46+0.5)^2+($A46+0.5+VLOOKUP(AG$11,katalogi!$A$2:$C$93,IF(Sortimenti!$A46&lt;28,2,3),0)*Sortimenti!AG$12)^2)*Sortimenti!AG$12)/80000,3),"")</f>
        <v/>
      </c>
      <c r="AH46" s="42" t="str">
        <f t="shared" si="10"/>
        <v/>
      </c>
    </row>
    <row r="47" spans="1:34" ht="12" customHeight="1" x14ac:dyDescent="0.25">
      <c r="A47" s="28">
        <v>37</v>
      </c>
      <c r="B47" s="34"/>
      <c r="C47" s="35" t="str">
        <f>IFERROR(ROUND((3.1416*(($A47+0.5)^2+($A47+0.5+VLOOKUP(C$11,katalogi!$A$2:$C$93,IF(Sortimenti!$A47&lt;28,2,3),0)*Sortimenti!C$12)^2)*Sortimenti!C$12)/80000,3),"")</f>
        <v/>
      </c>
      <c r="D47" s="42" t="str">
        <f t="shared" si="0"/>
        <v/>
      </c>
      <c r="E47" s="34"/>
      <c r="F47" s="35" t="str">
        <f>IFERROR(ROUND((3.1416*(($A47+0.5)^2+($A47+0.5+VLOOKUP(F$11,katalogi!$A$2:$C$93,IF(Sortimenti!$A47&lt;28,2,3),0)*Sortimenti!F$12)^2)*Sortimenti!F$12)/80000,3),"")</f>
        <v/>
      </c>
      <c r="G47" s="42" t="str">
        <f t="shared" si="1"/>
        <v/>
      </c>
      <c r="H47" s="34"/>
      <c r="I47" s="35" t="str">
        <f>IFERROR(ROUND((3.1416*(($A47+0.5)^2+($A47+0.5+VLOOKUP(I$11,katalogi!$A$2:$C$93,IF(Sortimenti!$A47&lt;28,2,3),0)*Sortimenti!I$12)^2)*Sortimenti!I$12)/80000,3),"")</f>
        <v/>
      </c>
      <c r="J47" s="42" t="str">
        <f t="shared" si="2"/>
        <v/>
      </c>
      <c r="K47" s="30"/>
      <c r="L47" s="35" t="str">
        <f>IFERROR(ROUND((3.1416*(($A47+0.5)^2+($A47+0.5+VLOOKUP(L$11,katalogi!$A$2:$C$93,IF(Sortimenti!$A47&lt;28,2,3),0)*Sortimenti!L$12)^2)*Sortimenti!L$12)/80000,3),"")</f>
        <v/>
      </c>
      <c r="M47" s="42" t="str">
        <f t="shared" si="3"/>
        <v/>
      </c>
      <c r="N47" s="32"/>
      <c r="O47" s="35" t="str">
        <f>IFERROR(ROUND((3.1416*(($A47+0.5)^2+($A47+0.5+VLOOKUP(O$11,katalogi!$A$2:$C$93,IF(Sortimenti!$A47&lt;28,2,3),0)*Sortimenti!O$12)^2)*Sortimenti!O$12)/80000,3),"")</f>
        <v/>
      </c>
      <c r="P47" s="42" t="str">
        <f t="shared" si="4"/>
        <v/>
      </c>
      <c r="Q47" s="32"/>
      <c r="R47" s="35" t="str">
        <f>IFERROR(ROUND((3.1416*(($A47+0.5)^2+($A47+0.5+VLOOKUP(R$11,katalogi!$A$2:$C$93,IF(Sortimenti!$A47&lt;28,2,3),0)*Sortimenti!R$12)^2)*Sortimenti!R$12)/80000,3),"")</f>
        <v/>
      </c>
      <c r="S47" s="42" t="str">
        <f t="shared" si="5"/>
        <v/>
      </c>
      <c r="T47" s="32"/>
      <c r="U47" s="35" t="str">
        <f>IFERROR(ROUND((3.1416*(($A47+0.5)^2+($A47+0.5+VLOOKUP(U$11,katalogi!$A$2:$C$93,IF(Sortimenti!$A47&lt;28,2,3),0)*Sortimenti!U$12)^2)*Sortimenti!U$12)/80000,3),"")</f>
        <v/>
      </c>
      <c r="V47" s="42" t="str">
        <f t="shared" si="6"/>
        <v/>
      </c>
      <c r="W47" s="30"/>
      <c r="X47" s="35" t="str">
        <f>IFERROR(ROUND((3.1416*(($A47+0.5)^2+($A47+0.5+VLOOKUP(X$11,katalogi!$A$2:$C$93,IF(Sortimenti!$A47&lt;28,2,3),0)*Sortimenti!X$12)^2)*Sortimenti!X$12)/80000,3),"")</f>
        <v/>
      </c>
      <c r="Y47" s="42" t="str">
        <f t="shared" si="7"/>
        <v/>
      </c>
      <c r="Z47" s="36"/>
      <c r="AA47" s="35" t="str">
        <f>IFERROR(ROUND((3.1416*(($A47+0.5)^2+($A47+0.5+VLOOKUP(AA$11,katalogi!$A$2:$C$93,IF(Sortimenti!$A47&lt;28,2,3),0)*Sortimenti!AA$12)^2)*Sortimenti!AA$12)/80000,3),"")</f>
        <v/>
      </c>
      <c r="AB47" s="42" t="str">
        <f t="shared" si="8"/>
        <v/>
      </c>
      <c r="AC47" s="30"/>
      <c r="AD47" s="35" t="str">
        <f>IFERROR(ROUND((3.1416*(($A47+0.5)^2+($A47+0.5+VLOOKUP(AD$11,katalogi!$A$2:$C$93,IF(Sortimenti!$A47&lt;28,2,3),0)*Sortimenti!AD$12)^2)*Sortimenti!AD$12)/80000,3),"")</f>
        <v/>
      </c>
      <c r="AE47" s="42" t="str">
        <f t="shared" si="9"/>
        <v/>
      </c>
      <c r="AF47" s="32"/>
      <c r="AG47" s="35" t="str">
        <f>IFERROR(ROUND((3.1416*(($A47+0.5)^2+($A47+0.5+VLOOKUP(AG$11,katalogi!$A$2:$C$93,IF(Sortimenti!$A47&lt;28,2,3),0)*Sortimenti!AG$12)^2)*Sortimenti!AG$12)/80000,3),"")</f>
        <v/>
      </c>
      <c r="AH47" s="42" t="str">
        <f t="shared" si="10"/>
        <v/>
      </c>
    </row>
    <row r="48" spans="1:34" ht="12" customHeight="1" x14ac:dyDescent="0.25">
      <c r="A48" s="28">
        <v>38</v>
      </c>
      <c r="B48" s="34"/>
      <c r="C48" s="35" t="str">
        <f>IFERROR(ROUND((3.1416*(($A48+0.5)^2+($A48+0.5+VLOOKUP(C$11,katalogi!$A$2:$C$93,IF(Sortimenti!$A48&lt;28,2,3),0)*Sortimenti!C$12)^2)*Sortimenti!C$12)/80000,3),"")</f>
        <v/>
      </c>
      <c r="D48" s="42" t="str">
        <f t="shared" si="0"/>
        <v/>
      </c>
      <c r="E48" s="34"/>
      <c r="F48" s="35" t="str">
        <f>IFERROR(ROUND((3.1416*(($A48+0.5)^2+($A48+0.5+VLOOKUP(F$11,katalogi!$A$2:$C$93,IF(Sortimenti!$A48&lt;28,2,3),0)*Sortimenti!F$12)^2)*Sortimenti!F$12)/80000,3),"")</f>
        <v/>
      </c>
      <c r="G48" s="42" t="str">
        <f t="shared" si="1"/>
        <v/>
      </c>
      <c r="H48" s="34"/>
      <c r="I48" s="35" t="str">
        <f>IFERROR(ROUND((3.1416*(($A48+0.5)^2+($A48+0.5+VLOOKUP(I$11,katalogi!$A$2:$C$93,IF(Sortimenti!$A48&lt;28,2,3),0)*Sortimenti!I$12)^2)*Sortimenti!I$12)/80000,3),"")</f>
        <v/>
      </c>
      <c r="J48" s="42" t="str">
        <f t="shared" si="2"/>
        <v/>
      </c>
      <c r="K48" s="30"/>
      <c r="L48" s="35" t="str">
        <f>IFERROR(ROUND((3.1416*(($A48+0.5)^2+($A48+0.5+VLOOKUP(L$11,katalogi!$A$2:$C$93,IF(Sortimenti!$A48&lt;28,2,3),0)*Sortimenti!L$12)^2)*Sortimenti!L$12)/80000,3),"")</f>
        <v/>
      </c>
      <c r="M48" s="42" t="str">
        <f t="shared" si="3"/>
        <v/>
      </c>
      <c r="N48" s="32"/>
      <c r="O48" s="35" t="str">
        <f>IFERROR(ROUND((3.1416*(($A48+0.5)^2+($A48+0.5+VLOOKUP(O$11,katalogi!$A$2:$C$93,IF(Sortimenti!$A48&lt;28,2,3),0)*Sortimenti!O$12)^2)*Sortimenti!O$12)/80000,3),"")</f>
        <v/>
      </c>
      <c r="P48" s="42" t="str">
        <f t="shared" si="4"/>
        <v/>
      </c>
      <c r="Q48" s="32"/>
      <c r="R48" s="35" t="str">
        <f>IFERROR(ROUND((3.1416*(($A48+0.5)^2+($A48+0.5+VLOOKUP(R$11,katalogi!$A$2:$C$93,IF(Sortimenti!$A48&lt;28,2,3),0)*Sortimenti!R$12)^2)*Sortimenti!R$12)/80000,3),"")</f>
        <v/>
      </c>
      <c r="S48" s="42" t="str">
        <f t="shared" si="5"/>
        <v/>
      </c>
      <c r="T48" s="32"/>
      <c r="U48" s="35" t="str">
        <f>IFERROR(ROUND((3.1416*(($A48+0.5)^2+($A48+0.5+VLOOKUP(U$11,katalogi!$A$2:$C$93,IF(Sortimenti!$A48&lt;28,2,3),0)*Sortimenti!U$12)^2)*Sortimenti!U$12)/80000,3),"")</f>
        <v/>
      </c>
      <c r="V48" s="42" t="str">
        <f t="shared" si="6"/>
        <v/>
      </c>
      <c r="W48" s="30"/>
      <c r="X48" s="35" t="str">
        <f>IFERROR(ROUND((3.1416*(($A48+0.5)^2+($A48+0.5+VLOOKUP(X$11,katalogi!$A$2:$C$93,IF(Sortimenti!$A48&lt;28,2,3),0)*Sortimenti!X$12)^2)*Sortimenti!X$12)/80000,3),"")</f>
        <v/>
      </c>
      <c r="Y48" s="42" t="str">
        <f t="shared" si="7"/>
        <v/>
      </c>
      <c r="Z48" s="36"/>
      <c r="AA48" s="35" t="str">
        <f>IFERROR(ROUND((3.1416*(($A48+0.5)^2+($A48+0.5+VLOOKUP(AA$11,katalogi!$A$2:$C$93,IF(Sortimenti!$A48&lt;28,2,3),0)*Sortimenti!AA$12)^2)*Sortimenti!AA$12)/80000,3),"")</f>
        <v/>
      </c>
      <c r="AB48" s="42" t="str">
        <f t="shared" si="8"/>
        <v/>
      </c>
      <c r="AC48" s="30"/>
      <c r="AD48" s="35" t="str">
        <f>IFERROR(ROUND((3.1416*(($A48+0.5)^2+($A48+0.5+VLOOKUP(AD$11,katalogi!$A$2:$C$93,IF(Sortimenti!$A48&lt;28,2,3),0)*Sortimenti!AD$12)^2)*Sortimenti!AD$12)/80000,3),"")</f>
        <v/>
      </c>
      <c r="AE48" s="42" t="str">
        <f t="shared" si="9"/>
        <v/>
      </c>
      <c r="AF48" s="32"/>
      <c r="AG48" s="35" t="str">
        <f>IFERROR(ROUND((3.1416*(($A48+0.5)^2+($A48+0.5+VLOOKUP(AG$11,katalogi!$A$2:$C$93,IF(Sortimenti!$A48&lt;28,2,3),0)*Sortimenti!AG$12)^2)*Sortimenti!AG$12)/80000,3),"")</f>
        <v/>
      </c>
      <c r="AH48" s="42" t="str">
        <f t="shared" si="10"/>
        <v/>
      </c>
    </row>
    <row r="49" spans="1:34" ht="12" customHeight="1" x14ac:dyDescent="0.25">
      <c r="A49" s="28">
        <v>39</v>
      </c>
      <c r="B49" s="34"/>
      <c r="C49" s="35" t="str">
        <f>IFERROR(ROUND((3.1416*(($A49+0.5)^2+($A49+0.5+VLOOKUP(C$11,katalogi!$A$2:$C$93,IF(Sortimenti!$A49&lt;28,2,3),0)*Sortimenti!C$12)^2)*Sortimenti!C$12)/80000,3),"")</f>
        <v/>
      </c>
      <c r="D49" s="42" t="str">
        <f t="shared" si="0"/>
        <v/>
      </c>
      <c r="E49" s="34"/>
      <c r="F49" s="35" t="str">
        <f>IFERROR(ROUND((3.1416*(($A49+0.5)^2+($A49+0.5+VLOOKUP(F$11,katalogi!$A$2:$C$93,IF(Sortimenti!$A49&lt;28,2,3),0)*Sortimenti!F$12)^2)*Sortimenti!F$12)/80000,3),"")</f>
        <v/>
      </c>
      <c r="G49" s="42" t="str">
        <f t="shared" si="1"/>
        <v/>
      </c>
      <c r="H49" s="32"/>
      <c r="I49" s="35" t="str">
        <f>IFERROR(ROUND((3.1416*(($A49+0.5)^2+($A49+0.5+VLOOKUP(I$11,katalogi!$A$2:$C$93,IF(Sortimenti!$A49&lt;28,2,3),0)*Sortimenti!I$12)^2)*Sortimenti!I$12)/80000,3),"")</f>
        <v/>
      </c>
      <c r="J49" s="42" t="str">
        <f t="shared" si="2"/>
        <v/>
      </c>
      <c r="K49" s="30"/>
      <c r="L49" s="35" t="str">
        <f>IFERROR(ROUND((3.1416*(($A49+0.5)^2+($A49+0.5+VLOOKUP(L$11,katalogi!$A$2:$C$93,IF(Sortimenti!$A49&lt;28,2,3),0)*Sortimenti!L$12)^2)*Sortimenti!L$12)/80000,3),"")</f>
        <v/>
      </c>
      <c r="M49" s="42" t="str">
        <f t="shared" si="3"/>
        <v/>
      </c>
      <c r="N49" s="32"/>
      <c r="O49" s="35" t="str">
        <f>IFERROR(ROUND((3.1416*(($A49+0.5)^2+($A49+0.5+VLOOKUP(O$11,katalogi!$A$2:$C$93,IF(Sortimenti!$A49&lt;28,2,3),0)*Sortimenti!O$12)^2)*Sortimenti!O$12)/80000,3),"")</f>
        <v/>
      </c>
      <c r="P49" s="42" t="str">
        <f t="shared" si="4"/>
        <v/>
      </c>
      <c r="Q49" s="32"/>
      <c r="R49" s="35" t="str">
        <f>IFERROR(ROUND((3.1416*(($A49+0.5)^2+($A49+0.5+VLOOKUP(R$11,katalogi!$A$2:$C$93,IF(Sortimenti!$A49&lt;28,2,3),0)*Sortimenti!R$12)^2)*Sortimenti!R$12)/80000,3),"")</f>
        <v/>
      </c>
      <c r="S49" s="42" t="str">
        <f t="shared" si="5"/>
        <v/>
      </c>
      <c r="T49" s="32"/>
      <c r="U49" s="35" t="str">
        <f>IFERROR(ROUND((3.1416*(($A49+0.5)^2+($A49+0.5+VLOOKUP(U$11,katalogi!$A$2:$C$93,IF(Sortimenti!$A49&lt;28,2,3),0)*Sortimenti!U$12)^2)*Sortimenti!U$12)/80000,3),"")</f>
        <v/>
      </c>
      <c r="V49" s="42" t="str">
        <f t="shared" si="6"/>
        <v/>
      </c>
      <c r="W49" s="30"/>
      <c r="X49" s="35" t="str">
        <f>IFERROR(ROUND((3.1416*(($A49+0.5)^2+($A49+0.5+VLOOKUP(X$11,katalogi!$A$2:$C$93,IF(Sortimenti!$A49&lt;28,2,3),0)*Sortimenti!X$12)^2)*Sortimenti!X$12)/80000,3),"")</f>
        <v/>
      </c>
      <c r="Y49" s="42" t="str">
        <f t="shared" si="7"/>
        <v/>
      </c>
      <c r="Z49" s="36"/>
      <c r="AA49" s="35" t="str">
        <f>IFERROR(ROUND((3.1416*(($A49+0.5)^2+($A49+0.5+VLOOKUP(AA$11,katalogi!$A$2:$C$93,IF(Sortimenti!$A49&lt;28,2,3),0)*Sortimenti!AA$12)^2)*Sortimenti!AA$12)/80000,3),"")</f>
        <v/>
      </c>
      <c r="AB49" s="42" t="str">
        <f t="shared" si="8"/>
        <v/>
      </c>
      <c r="AC49" s="30"/>
      <c r="AD49" s="35" t="str">
        <f>IFERROR(ROUND((3.1416*(($A49+0.5)^2+($A49+0.5+VLOOKUP(AD$11,katalogi!$A$2:$C$93,IF(Sortimenti!$A49&lt;28,2,3),0)*Sortimenti!AD$12)^2)*Sortimenti!AD$12)/80000,3),"")</f>
        <v/>
      </c>
      <c r="AE49" s="42" t="str">
        <f t="shared" si="9"/>
        <v/>
      </c>
      <c r="AF49" s="32"/>
      <c r="AG49" s="35" t="str">
        <f>IFERROR(ROUND((3.1416*(($A49+0.5)^2+($A49+0.5+VLOOKUP(AG$11,katalogi!$A$2:$C$93,IF(Sortimenti!$A49&lt;28,2,3),0)*Sortimenti!AG$12)^2)*Sortimenti!AG$12)/80000,3),"")</f>
        <v/>
      </c>
      <c r="AH49" s="42" t="str">
        <f t="shared" si="10"/>
        <v/>
      </c>
    </row>
    <row r="50" spans="1:34" ht="12" customHeight="1" x14ac:dyDescent="0.25">
      <c r="A50" s="28">
        <v>40</v>
      </c>
      <c r="B50" s="34"/>
      <c r="C50" s="35" t="str">
        <f>IFERROR(ROUND((3.1416*(($A50+0.5)^2+($A50+0.5+VLOOKUP(C$11,katalogi!$A$2:$C$93,IF(Sortimenti!$A50&lt;28,2,3),0)*Sortimenti!C$12)^2)*Sortimenti!C$12)/80000,3),"")</f>
        <v/>
      </c>
      <c r="D50" s="42" t="str">
        <f t="shared" si="0"/>
        <v/>
      </c>
      <c r="E50" s="34"/>
      <c r="F50" s="35" t="str">
        <f>IFERROR(ROUND((3.1416*(($A50+0.5)^2+($A50+0.5+VLOOKUP(F$11,katalogi!$A$2:$C$93,IF(Sortimenti!$A50&lt;28,2,3),0)*Sortimenti!F$12)^2)*Sortimenti!F$12)/80000,3),"")</f>
        <v/>
      </c>
      <c r="G50" s="42" t="str">
        <f t="shared" si="1"/>
        <v/>
      </c>
      <c r="H50" s="32"/>
      <c r="I50" s="35" t="str">
        <f>IFERROR(ROUND((3.1416*(($A50+0.5)^2+($A50+0.5+VLOOKUP(I$11,katalogi!$A$2:$C$93,IF(Sortimenti!$A50&lt;28,2,3),0)*Sortimenti!I$12)^2)*Sortimenti!I$12)/80000,3),"")</f>
        <v/>
      </c>
      <c r="J50" s="42" t="str">
        <f t="shared" si="2"/>
        <v/>
      </c>
      <c r="K50" s="30"/>
      <c r="L50" s="35" t="str">
        <f>IFERROR(ROUND((3.1416*(($A50+0.5)^2+($A50+0.5+VLOOKUP(L$11,katalogi!$A$2:$C$93,IF(Sortimenti!$A50&lt;28,2,3),0)*Sortimenti!L$12)^2)*Sortimenti!L$12)/80000,3),"")</f>
        <v/>
      </c>
      <c r="M50" s="42" t="str">
        <f t="shared" si="3"/>
        <v/>
      </c>
      <c r="N50" s="32"/>
      <c r="O50" s="35" t="str">
        <f>IFERROR(ROUND((3.1416*(($A50+0.5)^2+($A50+0.5+VLOOKUP(O$11,katalogi!$A$2:$C$93,IF(Sortimenti!$A50&lt;28,2,3),0)*Sortimenti!O$12)^2)*Sortimenti!O$12)/80000,3),"")</f>
        <v/>
      </c>
      <c r="P50" s="42" t="str">
        <f t="shared" si="4"/>
        <v/>
      </c>
      <c r="Q50" s="32"/>
      <c r="R50" s="35" t="str">
        <f>IFERROR(ROUND((3.1416*(($A50+0.5)^2+($A50+0.5+VLOOKUP(R$11,katalogi!$A$2:$C$93,IF(Sortimenti!$A50&lt;28,2,3),0)*Sortimenti!R$12)^2)*Sortimenti!R$12)/80000,3),"")</f>
        <v/>
      </c>
      <c r="S50" s="42" t="str">
        <f t="shared" si="5"/>
        <v/>
      </c>
      <c r="T50" s="32"/>
      <c r="U50" s="35" t="str">
        <f>IFERROR(ROUND((3.1416*(($A50+0.5)^2+($A50+0.5+VLOOKUP(U$11,katalogi!$A$2:$C$93,IF(Sortimenti!$A50&lt;28,2,3),0)*Sortimenti!U$12)^2)*Sortimenti!U$12)/80000,3),"")</f>
        <v/>
      </c>
      <c r="V50" s="42" t="str">
        <f t="shared" si="6"/>
        <v/>
      </c>
      <c r="W50" s="30"/>
      <c r="X50" s="35" t="str">
        <f>IFERROR(ROUND((3.1416*(($A50+0.5)^2+($A50+0.5+VLOOKUP(X$11,katalogi!$A$2:$C$93,IF(Sortimenti!$A50&lt;28,2,3),0)*Sortimenti!X$12)^2)*Sortimenti!X$12)/80000,3),"")</f>
        <v/>
      </c>
      <c r="Y50" s="42" t="str">
        <f t="shared" si="7"/>
        <v/>
      </c>
      <c r="Z50" s="36"/>
      <c r="AA50" s="35" t="str">
        <f>IFERROR(ROUND((3.1416*(($A50+0.5)^2+($A50+0.5+VLOOKUP(AA$11,katalogi!$A$2:$C$93,IF(Sortimenti!$A50&lt;28,2,3),0)*Sortimenti!AA$12)^2)*Sortimenti!AA$12)/80000,3),"")</f>
        <v/>
      </c>
      <c r="AB50" s="42" t="str">
        <f t="shared" si="8"/>
        <v/>
      </c>
      <c r="AC50" s="30"/>
      <c r="AD50" s="35" t="str">
        <f>IFERROR(ROUND((3.1416*(($A50+0.5)^2+($A50+0.5+VLOOKUP(AD$11,katalogi!$A$2:$C$93,IF(Sortimenti!$A50&lt;28,2,3),0)*Sortimenti!AD$12)^2)*Sortimenti!AD$12)/80000,3),"")</f>
        <v/>
      </c>
      <c r="AE50" s="42" t="str">
        <f t="shared" si="9"/>
        <v/>
      </c>
      <c r="AF50" s="32"/>
      <c r="AG50" s="35" t="str">
        <f>IFERROR(ROUND((3.1416*(($A50+0.5)^2+($A50+0.5+VLOOKUP(AG$11,katalogi!$A$2:$C$93,IF(Sortimenti!$A50&lt;28,2,3),0)*Sortimenti!AG$12)^2)*Sortimenti!AG$12)/80000,3),"")</f>
        <v/>
      </c>
      <c r="AH50" s="42" t="str">
        <f t="shared" si="10"/>
        <v/>
      </c>
    </row>
    <row r="51" spans="1:34" ht="12" customHeight="1" x14ac:dyDescent="0.25">
      <c r="A51" s="28">
        <v>41</v>
      </c>
      <c r="B51" s="34"/>
      <c r="C51" s="35" t="str">
        <f>IFERROR(ROUND((3.1416*(($A51+0.5)^2+($A51+0.5+VLOOKUP(C$11,katalogi!$A$2:$C$93,IF(Sortimenti!$A51&lt;28,2,3),0)*Sortimenti!C$12)^2)*Sortimenti!C$12)/80000,3),"")</f>
        <v/>
      </c>
      <c r="D51" s="42" t="str">
        <f t="shared" si="0"/>
        <v/>
      </c>
      <c r="E51" s="34"/>
      <c r="F51" s="35" t="str">
        <f>IFERROR(ROUND((3.1416*(($A51+0.5)^2+($A51+0.5+VLOOKUP(F$11,katalogi!$A$2:$C$93,IF(Sortimenti!$A51&lt;28,2,3),0)*Sortimenti!F$12)^2)*Sortimenti!F$12)/80000,3),"")</f>
        <v/>
      </c>
      <c r="G51" s="42" t="str">
        <f t="shared" si="1"/>
        <v/>
      </c>
      <c r="H51" s="32"/>
      <c r="I51" s="35" t="str">
        <f>IFERROR(ROUND((3.1416*(($A51+0.5)^2+($A51+0.5+VLOOKUP(I$11,katalogi!$A$2:$C$93,IF(Sortimenti!$A51&lt;28,2,3),0)*Sortimenti!I$12)^2)*Sortimenti!I$12)/80000,3),"")</f>
        <v/>
      </c>
      <c r="J51" s="42" t="str">
        <f t="shared" si="2"/>
        <v/>
      </c>
      <c r="K51" s="30"/>
      <c r="L51" s="35" t="str">
        <f>IFERROR(ROUND((3.1416*(($A51+0.5)^2+($A51+0.5+VLOOKUP(L$11,katalogi!$A$2:$C$93,IF(Sortimenti!$A51&lt;28,2,3),0)*Sortimenti!L$12)^2)*Sortimenti!L$12)/80000,3),"")</f>
        <v/>
      </c>
      <c r="M51" s="42" t="str">
        <f t="shared" si="3"/>
        <v/>
      </c>
      <c r="N51" s="32"/>
      <c r="O51" s="35" t="str">
        <f>IFERROR(ROUND((3.1416*(($A51+0.5)^2+($A51+0.5+VLOOKUP(O$11,katalogi!$A$2:$C$93,IF(Sortimenti!$A51&lt;28,2,3),0)*Sortimenti!O$12)^2)*Sortimenti!O$12)/80000,3),"")</f>
        <v/>
      </c>
      <c r="P51" s="42" t="str">
        <f t="shared" si="4"/>
        <v/>
      </c>
      <c r="Q51" s="32"/>
      <c r="R51" s="35" t="str">
        <f>IFERROR(ROUND((3.1416*(($A51+0.5)^2+($A51+0.5+VLOOKUP(R$11,katalogi!$A$2:$C$93,IF(Sortimenti!$A51&lt;28,2,3),0)*Sortimenti!R$12)^2)*Sortimenti!R$12)/80000,3),"")</f>
        <v/>
      </c>
      <c r="S51" s="42" t="str">
        <f t="shared" si="5"/>
        <v/>
      </c>
      <c r="T51" s="32"/>
      <c r="U51" s="35" t="str">
        <f>IFERROR(ROUND((3.1416*(($A51+0.5)^2+($A51+0.5+VLOOKUP(U$11,katalogi!$A$2:$C$93,IF(Sortimenti!$A51&lt;28,2,3),0)*Sortimenti!U$12)^2)*Sortimenti!U$12)/80000,3),"")</f>
        <v/>
      </c>
      <c r="V51" s="42" t="str">
        <f t="shared" si="6"/>
        <v/>
      </c>
      <c r="W51" s="30"/>
      <c r="X51" s="35" t="str">
        <f>IFERROR(ROUND((3.1416*(($A51+0.5)^2+($A51+0.5+VLOOKUP(X$11,katalogi!$A$2:$C$93,IF(Sortimenti!$A51&lt;28,2,3),0)*Sortimenti!X$12)^2)*Sortimenti!X$12)/80000,3),"")</f>
        <v/>
      </c>
      <c r="Y51" s="42" t="str">
        <f t="shared" si="7"/>
        <v/>
      </c>
      <c r="Z51" s="36"/>
      <c r="AA51" s="35" t="str">
        <f>IFERROR(ROUND((3.1416*(($A51+0.5)^2+($A51+0.5+VLOOKUP(AA$11,katalogi!$A$2:$C$93,IF(Sortimenti!$A51&lt;28,2,3),0)*Sortimenti!AA$12)^2)*Sortimenti!AA$12)/80000,3),"")</f>
        <v/>
      </c>
      <c r="AB51" s="42" t="str">
        <f t="shared" si="8"/>
        <v/>
      </c>
      <c r="AC51" s="30"/>
      <c r="AD51" s="35" t="str">
        <f>IFERROR(ROUND((3.1416*(($A51+0.5)^2+($A51+0.5+VLOOKUP(AD$11,katalogi!$A$2:$C$93,IF(Sortimenti!$A51&lt;28,2,3),0)*Sortimenti!AD$12)^2)*Sortimenti!AD$12)/80000,3),"")</f>
        <v/>
      </c>
      <c r="AE51" s="42" t="str">
        <f t="shared" si="9"/>
        <v/>
      </c>
      <c r="AF51" s="32"/>
      <c r="AG51" s="35" t="str">
        <f>IFERROR(ROUND((3.1416*(($A51+0.5)^2+($A51+0.5+VLOOKUP(AG$11,katalogi!$A$2:$C$93,IF(Sortimenti!$A51&lt;28,2,3),0)*Sortimenti!AG$12)^2)*Sortimenti!AG$12)/80000,3),"")</f>
        <v/>
      </c>
      <c r="AH51" s="42" t="str">
        <f t="shared" si="10"/>
        <v/>
      </c>
    </row>
    <row r="52" spans="1:34" ht="12" customHeight="1" x14ac:dyDescent="0.25">
      <c r="A52" s="28">
        <v>42</v>
      </c>
      <c r="B52" s="34"/>
      <c r="C52" s="35" t="str">
        <f>IFERROR(ROUND((3.1416*(($A52+0.5)^2+($A52+0.5+VLOOKUP(C$11,katalogi!$A$2:$C$93,IF(Sortimenti!$A52&lt;28,2,3),0)*Sortimenti!C$12)^2)*Sortimenti!C$12)/80000,3),"")</f>
        <v/>
      </c>
      <c r="D52" s="42" t="str">
        <f t="shared" si="0"/>
        <v/>
      </c>
      <c r="E52" s="34"/>
      <c r="F52" s="35" t="str">
        <f>IFERROR(ROUND((3.1416*(($A52+0.5)^2+($A52+0.5+VLOOKUP(F$11,katalogi!$A$2:$C$93,IF(Sortimenti!$A52&lt;28,2,3),0)*Sortimenti!F$12)^2)*Sortimenti!F$12)/80000,3),"")</f>
        <v/>
      </c>
      <c r="G52" s="42" t="str">
        <f t="shared" si="1"/>
        <v/>
      </c>
      <c r="H52" s="32"/>
      <c r="I52" s="35" t="str">
        <f>IFERROR(ROUND((3.1416*(($A52+0.5)^2+($A52+0.5+VLOOKUP(I$11,katalogi!$A$2:$C$93,IF(Sortimenti!$A52&lt;28,2,3),0)*Sortimenti!I$12)^2)*Sortimenti!I$12)/80000,3),"")</f>
        <v/>
      </c>
      <c r="J52" s="42" t="str">
        <f t="shared" si="2"/>
        <v/>
      </c>
      <c r="K52" s="30"/>
      <c r="L52" s="35" t="str">
        <f>IFERROR(ROUND((3.1416*(($A52+0.5)^2+($A52+0.5+VLOOKUP(L$11,katalogi!$A$2:$C$93,IF(Sortimenti!$A52&lt;28,2,3),0)*Sortimenti!L$12)^2)*Sortimenti!L$12)/80000,3),"")</f>
        <v/>
      </c>
      <c r="M52" s="42" t="str">
        <f t="shared" si="3"/>
        <v/>
      </c>
      <c r="N52" s="32"/>
      <c r="O52" s="35" t="str">
        <f>IFERROR(ROUND((3.1416*(($A52+0.5)^2+($A52+0.5+VLOOKUP(O$11,katalogi!$A$2:$C$93,IF(Sortimenti!$A52&lt;28,2,3),0)*Sortimenti!O$12)^2)*Sortimenti!O$12)/80000,3),"")</f>
        <v/>
      </c>
      <c r="P52" s="42" t="str">
        <f t="shared" si="4"/>
        <v/>
      </c>
      <c r="Q52" s="32"/>
      <c r="R52" s="35" t="str">
        <f>IFERROR(ROUND((3.1416*(($A52+0.5)^2+($A52+0.5+VLOOKUP(R$11,katalogi!$A$2:$C$93,IF(Sortimenti!$A52&lt;28,2,3),0)*Sortimenti!R$12)^2)*Sortimenti!R$12)/80000,3),"")</f>
        <v/>
      </c>
      <c r="S52" s="42" t="str">
        <f t="shared" si="5"/>
        <v/>
      </c>
      <c r="T52" s="32"/>
      <c r="U52" s="35" t="str">
        <f>IFERROR(ROUND((3.1416*(($A52+0.5)^2+($A52+0.5+VLOOKUP(U$11,katalogi!$A$2:$C$93,IF(Sortimenti!$A52&lt;28,2,3),0)*Sortimenti!U$12)^2)*Sortimenti!U$12)/80000,3),"")</f>
        <v/>
      </c>
      <c r="V52" s="42" t="str">
        <f t="shared" si="6"/>
        <v/>
      </c>
      <c r="W52" s="30"/>
      <c r="X52" s="35" t="str">
        <f>IFERROR(ROUND((3.1416*(($A52+0.5)^2+($A52+0.5+VLOOKUP(X$11,katalogi!$A$2:$C$93,IF(Sortimenti!$A52&lt;28,2,3),0)*Sortimenti!X$12)^2)*Sortimenti!X$12)/80000,3),"")</f>
        <v/>
      </c>
      <c r="Y52" s="42" t="str">
        <f t="shared" si="7"/>
        <v/>
      </c>
      <c r="Z52" s="36"/>
      <c r="AA52" s="35" t="str">
        <f>IFERROR(ROUND((3.1416*(($A52+0.5)^2+($A52+0.5+VLOOKUP(AA$11,katalogi!$A$2:$C$93,IF(Sortimenti!$A52&lt;28,2,3),0)*Sortimenti!AA$12)^2)*Sortimenti!AA$12)/80000,3),"")</f>
        <v/>
      </c>
      <c r="AB52" s="42" t="str">
        <f t="shared" si="8"/>
        <v/>
      </c>
      <c r="AC52" s="30"/>
      <c r="AD52" s="35" t="str">
        <f>IFERROR(ROUND((3.1416*(($A52+0.5)^2+($A52+0.5+VLOOKUP(AD$11,katalogi!$A$2:$C$93,IF(Sortimenti!$A52&lt;28,2,3),0)*Sortimenti!AD$12)^2)*Sortimenti!AD$12)/80000,3),"")</f>
        <v/>
      </c>
      <c r="AE52" s="42" t="str">
        <f t="shared" si="9"/>
        <v/>
      </c>
      <c r="AF52" s="32"/>
      <c r="AG52" s="35" t="str">
        <f>IFERROR(ROUND((3.1416*(($A52+0.5)^2+($A52+0.5+VLOOKUP(AG$11,katalogi!$A$2:$C$93,IF(Sortimenti!$A52&lt;28,2,3),0)*Sortimenti!AG$12)^2)*Sortimenti!AG$12)/80000,3),"")</f>
        <v/>
      </c>
      <c r="AH52" s="42" t="str">
        <f t="shared" si="10"/>
        <v/>
      </c>
    </row>
    <row r="53" spans="1:34" ht="12" customHeight="1" x14ac:dyDescent="0.25">
      <c r="A53" s="28">
        <v>43</v>
      </c>
      <c r="B53" s="34"/>
      <c r="C53" s="35" t="str">
        <f>IFERROR(ROUND((3.1416*(($A53+0.5)^2+($A53+0.5+VLOOKUP(C$11,katalogi!$A$2:$C$93,IF(Sortimenti!$A53&lt;28,2,3),0)*Sortimenti!C$12)^2)*Sortimenti!C$12)/80000,3),"")</f>
        <v/>
      </c>
      <c r="D53" s="42" t="str">
        <f t="shared" si="0"/>
        <v/>
      </c>
      <c r="E53" s="34"/>
      <c r="F53" s="35" t="str">
        <f>IFERROR(ROUND((3.1416*(($A53+0.5)^2+($A53+0.5+VLOOKUP(F$11,katalogi!$A$2:$C$93,IF(Sortimenti!$A53&lt;28,2,3),0)*Sortimenti!F$12)^2)*Sortimenti!F$12)/80000,3),"")</f>
        <v/>
      </c>
      <c r="G53" s="42" t="str">
        <f t="shared" si="1"/>
        <v/>
      </c>
      <c r="H53" s="32"/>
      <c r="I53" s="35" t="str">
        <f>IFERROR(ROUND((3.1416*(($A53+0.5)^2+($A53+0.5+VLOOKUP(I$11,katalogi!$A$2:$C$93,IF(Sortimenti!$A53&lt;28,2,3),0)*Sortimenti!I$12)^2)*Sortimenti!I$12)/80000,3),"")</f>
        <v/>
      </c>
      <c r="J53" s="42" t="str">
        <f t="shared" si="2"/>
        <v/>
      </c>
      <c r="K53" s="30"/>
      <c r="L53" s="35" t="str">
        <f>IFERROR(ROUND((3.1416*(($A53+0.5)^2+($A53+0.5+VLOOKUP(L$11,katalogi!$A$2:$C$93,IF(Sortimenti!$A53&lt;28,2,3),0)*Sortimenti!L$12)^2)*Sortimenti!L$12)/80000,3),"")</f>
        <v/>
      </c>
      <c r="M53" s="42" t="str">
        <f t="shared" si="3"/>
        <v/>
      </c>
      <c r="N53" s="32"/>
      <c r="O53" s="35" t="str">
        <f>IFERROR(ROUND((3.1416*(($A53+0.5)^2+($A53+0.5+VLOOKUP(O$11,katalogi!$A$2:$C$93,IF(Sortimenti!$A53&lt;28,2,3),0)*Sortimenti!O$12)^2)*Sortimenti!O$12)/80000,3),"")</f>
        <v/>
      </c>
      <c r="P53" s="42" t="str">
        <f t="shared" si="4"/>
        <v/>
      </c>
      <c r="Q53" s="32"/>
      <c r="R53" s="35" t="str">
        <f>IFERROR(ROUND((3.1416*(($A53+0.5)^2+($A53+0.5+VLOOKUP(R$11,katalogi!$A$2:$C$93,IF(Sortimenti!$A53&lt;28,2,3),0)*Sortimenti!R$12)^2)*Sortimenti!R$12)/80000,3),"")</f>
        <v/>
      </c>
      <c r="S53" s="42" t="str">
        <f t="shared" si="5"/>
        <v/>
      </c>
      <c r="T53" s="32"/>
      <c r="U53" s="35" t="str">
        <f>IFERROR(ROUND((3.1416*(($A53+0.5)^2+($A53+0.5+VLOOKUP(U$11,katalogi!$A$2:$C$93,IF(Sortimenti!$A53&lt;28,2,3),0)*Sortimenti!U$12)^2)*Sortimenti!U$12)/80000,3),"")</f>
        <v/>
      </c>
      <c r="V53" s="42" t="str">
        <f t="shared" si="6"/>
        <v/>
      </c>
      <c r="W53" s="30"/>
      <c r="X53" s="35" t="str">
        <f>IFERROR(ROUND((3.1416*(($A53+0.5)^2+($A53+0.5+VLOOKUP(X$11,katalogi!$A$2:$C$93,IF(Sortimenti!$A53&lt;28,2,3),0)*Sortimenti!X$12)^2)*Sortimenti!X$12)/80000,3),"")</f>
        <v/>
      </c>
      <c r="Y53" s="42" t="str">
        <f t="shared" si="7"/>
        <v/>
      </c>
      <c r="Z53" s="36"/>
      <c r="AA53" s="35" t="str">
        <f>IFERROR(ROUND((3.1416*(($A53+0.5)^2+($A53+0.5+VLOOKUP(AA$11,katalogi!$A$2:$C$93,IF(Sortimenti!$A53&lt;28,2,3),0)*Sortimenti!AA$12)^2)*Sortimenti!AA$12)/80000,3),"")</f>
        <v/>
      </c>
      <c r="AB53" s="42" t="str">
        <f t="shared" si="8"/>
        <v/>
      </c>
      <c r="AC53" s="30"/>
      <c r="AD53" s="35" t="str">
        <f>IFERROR(ROUND((3.1416*(($A53+0.5)^2+($A53+0.5+VLOOKUP(AD$11,katalogi!$A$2:$C$93,IF(Sortimenti!$A53&lt;28,2,3),0)*Sortimenti!AD$12)^2)*Sortimenti!AD$12)/80000,3),"")</f>
        <v/>
      </c>
      <c r="AE53" s="42" t="str">
        <f t="shared" si="9"/>
        <v/>
      </c>
      <c r="AF53" s="32"/>
      <c r="AG53" s="35" t="str">
        <f>IFERROR(ROUND((3.1416*(($A53+0.5)^2+($A53+0.5+VLOOKUP(AG$11,katalogi!$A$2:$C$93,IF(Sortimenti!$A53&lt;28,2,3),0)*Sortimenti!AG$12)^2)*Sortimenti!AG$12)/80000,3),"")</f>
        <v/>
      </c>
      <c r="AH53" s="42" t="str">
        <f t="shared" si="10"/>
        <v/>
      </c>
    </row>
    <row r="54" spans="1:34" ht="12" customHeight="1" x14ac:dyDescent="0.25">
      <c r="A54" s="28">
        <v>44</v>
      </c>
      <c r="B54" s="34"/>
      <c r="C54" s="35" t="str">
        <f>IFERROR(ROUND((3.1416*(($A54+0.5)^2+($A54+0.5+VLOOKUP(C$11,katalogi!$A$2:$C$93,IF(Sortimenti!$A54&lt;28,2,3),0)*Sortimenti!C$12)^2)*Sortimenti!C$12)/80000,3),"")</f>
        <v/>
      </c>
      <c r="D54" s="42" t="str">
        <f t="shared" si="0"/>
        <v/>
      </c>
      <c r="E54" s="34"/>
      <c r="F54" s="35" t="str">
        <f>IFERROR(ROUND((3.1416*(($A54+0.5)^2+($A54+0.5+VLOOKUP(F$11,katalogi!$A$2:$C$93,IF(Sortimenti!$A54&lt;28,2,3),0)*Sortimenti!F$12)^2)*Sortimenti!F$12)/80000,3),"")</f>
        <v/>
      </c>
      <c r="G54" s="42" t="str">
        <f t="shared" si="1"/>
        <v/>
      </c>
      <c r="H54" s="32"/>
      <c r="I54" s="35" t="str">
        <f>IFERROR(ROUND((3.1416*(($A54+0.5)^2+($A54+0.5+VLOOKUP(I$11,katalogi!$A$2:$C$93,IF(Sortimenti!$A54&lt;28,2,3),0)*Sortimenti!I$12)^2)*Sortimenti!I$12)/80000,3),"")</f>
        <v/>
      </c>
      <c r="J54" s="42" t="str">
        <f t="shared" si="2"/>
        <v/>
      </c>
      <c r="K54" s="30"/>
      <c r="L54" s="35" t="str">
        <f>IFERROR(ROUND((3.1416*(($A54+0.5)^2+($A54+0.5+VLOOKUP(L$11,katalogi!$A$2:$C$93,IF(Sortimenti!$A54&lt;28,2,3),0)*Sortimenti!L$12)^2)*Sortimenti!L$12)/80000,3),"")</f>
        <v/>
      </c>
      <c r="M54" s="42" t="str">
        <f t="shared" si="3"/>
        <v/>
      </c>
      <c r="N54" s="32"/>
      <c r="O54" s="35" t="str">
        <f>IFERROR(ROUND((3.1416*(($A54+0.5)^2+($A54+0.5+VLOOKUP(O$11,katalogi!$A$2:$C$93,IF(Sortimenti!$A54&lt;28,2,3),0)*Sortimenti!O$12)^2)*Sortimenti!O$12)/80000,3),"")</f>
        <v/>
      </c>
      <c r="P54" s="42" t="str">
        <f t="shared" si="4"/>
        <v/>
      </c>
      <c r="Q54" s="32"/>
      <c r="R54" s="35" t="str">
        <f>IFERROR(ROUND((3.1416*(($A54+0.5)^2+($A54+0.5+VLOOKUP(R$11,katalogi!$A$2:$C$93,IF(Sortimenti!$A54&lt;28,2,3),0)*Sortimenti!R$12)^2)*Sortimenti!R$12)/80000,3),"")</f>
        <v/>
      </c>
      <c r="S54" s="42" t="str">
        <f t="shared" si="5"/>
        <v/>
      </c>
      <c r="T54" s="32"/>
      <c r="U54" s="35" t="str">
        <f>IFERROR(ROUND((3.1416*(($A54+0.5)^2+($A54+0.5+VLOOKUP(U$11,katalogi!$A$2:$C$93,IF(Sortimenti!$A54&lt;28,2,3),0)*Sortimenti!U$12)^2)*Sortimenti!U$12)/80000,3),"")</f>
        <v/>
      </c>
      <c r="V54" s="42" t="str">
        <f t="shared" si="6"/>
        <v/>
      </c>
      <c r="W54" s="30"/>
      <c r="X54" s="35" t="str">
        <f>IFERROR(ROUND((3.1416*(($A54+0.5)^2+($A54+0.5+VLOOKUP(X$11,katalogi!$A$2:$C$93,IF(Sortimenti!$A54&lt;28,2,3),0)*Sortimenti!X$12)^2)*Sortimenti!X$12)/80000,3),"")</f>
        <v/>
      </c>
      <c r="Y54" s="42" t="str">
        <f t="shared" si="7"/>
        <v/>
      </c>
      <c r="Z54" s="36"/>
      <c r="AA54" s="35" t="str">
        <f>IFERROR(ROUND((3.1416*(($A54+0.5)^2+($A54+0.5+VLOOKUP(AA$11,katalogi!$A$2:$C$93,IF(Sortimenti!$A54&lt;28,2,3),0)*Sortimenti!AA$12)^2)*Sortimenti!AA$12)/80000,3),"")</f>
        <v/>
      </c>
      <c r="AB54" s="42" t="str">
        <f t="shared" si="8"/>
        <v/>
      </c>
      <c r="AC54" s="30"/>
      <c r="AD54" s="35" t="str">
        <f>IFERROR(ROUND((3.1416*(($A54+0.5)^2+($A54+0.5+VLOOKUP(AD$11,katalogi!$A$2:$C$93,IF(Sortimenti!$A54&lt;28,2,3),0)*Sortimenti!AD$12)^2)*Sortimenti!AD$12)/80000,3),"")</f>
        <v/>
      </c>
      <c r="AE54" s="42" t="str">
        <f t="shared" si="9"/>
        <v/>
      </c>
      <c r="AF54" s="32"/>
      <c r="AG54" s="35" t="str">
        <f>IFERROR(ROUND((3.1416*(($A54+0.5)^2+($A54+0.5+VLOOKUP(AG$11,katalogi!$A$2:$C$93,IF(Sortimenti!$A54&lt;28,2,3),0)*Sortimenti!AG$12)^2)*Sortimenti!AG$12)/80000,3),"")</f>
        <v/>
      </c>
      <c r="AH54" s="42" t="str">
        <f t="shared" si="10"/>
        <v/>
      </c>
    </row>
    <row r="55" spans="1:34" ht="12" customHeight="1" x14ac:dyDescent="0.25">
      <c r="A55" s="28">
        <v>45</v>
      </c>
      <c r="B55" s="34"/>
      <c r="C55" s="35" t="str">
        <f>IFERROR(ROUND((3.1416*(($A55+0.5)^2+($A55+0.5+VLOOKUP(C$11,katalogi!$A$2:$C$93,IF(Sortimenti!$A55&lt;28,2,3),0)*Sortimenti!C$12)^2)*Sortimenti!C$12)/80000,3),"")</f>
        <v/>
      </c>
      <c r="D55" s="42" t="str">
        <f t="shared" si="0"/>
        <v/>
      </c>
      <c r="E55" s="34"/>
      <c r="F55" s="35" t="str">
        <f>IFERROR(ROUND((3.1416*(($A55+0.5)^2+($A55+0.5+VLOOKUP(F$11,katalogi!$A$2:$C$93,IF(Sortimenti!$A55&lt;28,2,3),0)*Sortimenti!F$12)^2)*Sortimenti!F$12)/80000,3),"")</f>
        <v/>
      </c>
      <c r="G55" s="42" t="str">
        <f t="shared" si="1"/>
        <v/>
      </c>
      <c r="H55" s="32"/>
      <c r="I55" s="35" t="str">
        <f>IFERROR(ROUND((3.1416*(($A55+0.5)^2+($A55+0.5+VLOOKUP(I$11,katalogi!$A$2:$C$93,IF(Sortimenti!$A55&lt;28,2,3),0)*Sortimenti!I$12)^2)*Sortimenti!I$12)/80000,3),"")</f>
        <v/>
      </c>
      <c r="J55" s="42" t="str">
        <f t="shared" si="2"/>
        <v/>
      </c>
      <c r="K55" s="30"/>
      <c r="L55" s="35" t="str">
        <f>IFERROR(ROUND((3.1416*(($A55+0.5)^2+($A55+0.5+VLOOKUP(L$11,katalogi!$A$2:$C$93,IF(Sortimenti!$A55&lt;28,2,3),0)*Sortimenti!L$12)^2)*Sortimenti!L$12)/80000,3),"")</f>
        <v/>
      </c>
      <c r="M55" s="42" t="str">
        <f t="shared" si="3"/>
        <v/>
      </c>
      <c r="N55" s="32"/>
      <c r="O55" s="35" t="str">
        <f>IFERROR(ROUND((3.1416*(($A55+0.5)^2+($A55+0.5+VLOOKUP(O$11,katalogi!$A$2:$C$93,IF(Sortimenti!$A55&lt;28,2,3),0)*Sortimenti!O$12)^2)*Sortimenti!O$12)/80000,3),"")</f>
        <v/>
      </c>
      <c r="P55" s="42" t="str">
        <f t="shared" si="4"/>
        <v/>
      </c>
      <c r="Q55" s="32"/>
      <c r="R55" s="35" t="str">
        <f>IFERROR(ROUND((3.1416*(($A55+0.5)^2+($A55+0.5+VLOOKUP(R$11,katalogi!$A$2:$C$93,IF(Sortimenti!$A55&lt;28,2,3),0)*Sortimenti!R$12)^2)*Sortimenti!R$12)/80000,3),"")</f>
        <v/>
      </c>
      <c r="S55" s="42" t="str">
        <f t="shared" si="5"/>
        <v/>
      </c>
      <c r="T55" s="32"/>
      <c r="U55" s="35" t="str">
        <f>IFERROR(ROUND((3.1416*(($A55+0.5)^2+($A55+0.5+VLOOKUP(U$11,katalogi!$A$2:$C$93,IF(Sortimenti!$A55&lt;28,2,3),0)*Sortimenti!U$12)^2)*Sortimenti!U$12)/80000,3),"")</f>
        <v/>
      </c>
      <c r="V55" s="42" t="str">
        <f t="shared" si="6"/>
        <v/>
      </c>
      <c r="W55" s="30"/>
      <c r="X55" s="35" t="str">
        <f>IFERROR(ROUND((3.1416*(($A55+0.5)^2+($A55+0.5+VLOOKUP(X$11,katalogi!$A$2:$C$93,IF(Sortimenti!$A55&lt;28,2,3),0)*Sortimenti!X$12)^2)*Sortimenti!X$12)/80000,3),"")</f>
        <v/>
      </c>
      <c r="Y55" s="42" t="str">
        <f t="shared" si="7"/>
        <v/>
      </c>
      <c r="Z55" s="36"/>
      <c r="AA55" s="35" t="str">
        <f>IFERROR(ROUND((3.1416*(($A55+0.5)^2+($A55+0.5+VLOOKUP(AA$11,katalogi!$A$2:$C$93,IF(Sortimenti!$A55&lt;28,2,3),0)*Sortimenti!AA$12)^2)*Sortimenti!AA$12)/80000,3),"")</f>
        <v/>
      </c>
      <c r="AB55" s="42" t="str">
        <f t="shared" si="8"/>
        <v/>
      </c>
      <c r="AC55" s="30"/>
      <c r="AD55" s="35" t="str">
        <f>IFERROR(ROUND((3.1416*(($A55+0.5)^2+($A55+0.5+VLOOKUP(AD$11,katalogi!$A$2:$C$93,IF(Sortimenti!$A55&lt;28,2,3),0)*Sortimenti!AD$12)^2)*Sortimenti!AD$12)/80000,3),"")</f>
        <v/>
      </c>
      <c r="AE55" s="42" t="str">
        <f t="shared" si="9"/>
        <v/>
      </c>
      <c r="AF55" s="32"/>
      <c r="AG55" s="35" t="str">
        <f>IFERROR(ROUND((3.1416*(($A55+0.5)^2+($A55+0.5+VLOOKUP(AG$11,katalogi!$A$2:$C$93,IF(Sortimenti!$A55&lt;28,2,3),0)*Sortimenti!AG$12)^2)*Sortimenti!AG$12)/80000,3),"")</f>
        <v/>
      </c>
      <c r="AH55" s="42" t="str">
        <f t="shared" si="10"/>
        <v/>
      </c>
    </row>
    <row r="56" spans="1:34" ht="12" customHeight="1" x14ac:dyDescent="0.25">
      <c r="A56" s="28">
        <v>46</v>
      </c>
      <c r="B56" s="34"/>
      <c r="C56" s="35" t="str">
        <f>IFERROR(ROUND((3.1416*(($A56+0.5)^2+($A56+0.5+VLOOKUP(C$11,katalogi!$A$2:$C$93,IF(Sortimenti!$A56&lt;28,2,3),0)*Sortimenti!C$12)^2)*Sortimenti!C$12)/80000,3),"")</f>
        <v/>
      </c>
      <c r="D56" s="42" t="str">
        <f t="shared" si="0"/>
        <v/>
      </c>
      <c r="E56" s="34"/>
      <c r="F56" s="35" t="str">
        <f>IFERROR(ROUND((3.1416*(($A56+0.5)^2+($A56+0.5+VLOOKUP(F$11,katalogi!$A$2:$C$93,IF(Sortimenti!$A56&lt;28,2,3),0)*Sortimenti!F$12)^2)*Sortimenti!F$12)/80000,3),"")</f>
        <v/>
      </c>
      <c r="G56" s="42" t="str">
        <f t="shared" si="1"/>
        <v/>
      </c>
      <c r="H56" s="32"/>
      <c r="I56" s="35" t="str">
        <f>IFERROR(ROUND((3.1416*(($A56+0.5)^2+($A56+0.5+VLOOKUP(I$11,katalogi!$A$2:$C$93,IF(Sortimenti!$A56&lt;28,2,3),0)*Sortimenti!I$12)^2)*Sortimenti!I$12)/80000,3),"")</f>
        <v/>
      </c>
      <c r="J56" s="42" t="str">
        <f t="shared" si="2"/>
        <v/>
      </c>
      <c r="K56" s="30"/>
      <c r="L56" s="35" t="str">
        <f>IFERROR(ROUND((3.1416*(($A56+0.5)^2+($A56+0.5+VLOOKUP(L$11,katalogi!$A$2:$C$93,IF(Sortimenti!$A56&lt;28,2,3),0)*Sortimenti!L$12)^2)*Sortimenti!L$12)/80000,3),"")</f>
        <v/>
      </c>
      <c r="M56" s="42" t="str">
        <f t="shared" si="3"/>
        <v/>
      </c>
      <c r="N56" s="32"/>
      <c r="O56" s="35" t="str">
        <f>IFERROR(ROUND((3.1416*(($A56+0.5)^2+($A56+0.5+VLOOKUP(O$11,katalogi!$A$2:$C$93,IF(Sortimenti!$A56&lt;28,2,3),0)*Sortimenti!O$12)^2)*Sortimenti!O$12)/80000,3),"")</f>
        <v/>
      </c>
      <c r="P56" s="42" t="str">
        <f t="shared" si="4"/>
        <v/>
      </c>
      <c r="Q56" s="32"/>
      <c r="R56" s="35" t="str">
        <f>IFERROR(ROUND((3.1416*(($A56+0.5)^2+($A56+0.5+VLOOKUP(R$11,katalogi!$A$2:$C$93,IF(Sortimenti!$A56&lt;28,2,3),0)*Sortimenti!R$12)^2)*Sortimenti!R$12)/80000,3),"")</f>
        <v/>
      </c>
      <c r="S56" s="42" t="str">
        <f t="shared" si="5"/>
        <v/>
      </c>
      <c r="T56" s="32"/>
      <c r="U56" s="35" t="str">
        <f>IFERROR(ROUND((3.1416*(($A56+0.5)^2+($A56+0.5+VLOOKUP(U$11,katalogi!$A$2:$C$93,IF(Sortimenti!$A56&lt;28,2,3),0)*Sortimenti!U$12)^2)*Sortimenti!U$12)/80000,3),"")</f>
        <v/>
      </c>
      <c r="V56" s="42" t="str">
        <f t="shared" si="6"/>
        <v/>
      </c>
      <c r="W56" s="30"/>
      <c r="X56" s="35" t="str">
        <f>IFERROR(ROUND((3.1416*(($A56+0.5)^2+($A56+0.5+VLOOKUP(X$11,katalogi!$A$2:$C$93,IF(Sortimenti!$A56&lt;28,2,3),0)*Sortimenti!X$12)^2)*Sortimenti!X$12)/80000,3),"")</f>
        <v/>
      </c>
      <c r="Y56" s="42" t="str">
        <f t="shared" si="7"/>
        <v/>
      </c>
      <c r="Z56" s="36"/>
      <c r="AA56" s="35" t="str">
        <f>IFERROR(ROUND((3.1416*(($A56+0.5)^2+($A56+0.5+VLOOKUP(AA$11,katalogi!$A$2:$C$93,IF(Sortimenti!$A56&lt;28,2,3),0)*Sortimenti!AA$12)^2)*Sortimenti!AA$12)/80000,3),"")</f>
        <v/>
      </c>
      <c r="AB56" s="42" t="str">
        <f t="shared" si="8"/>
        <v/>
      </c>
      <c r="AC56" s="30"/>
      <c r="AD56" s="35" t="str">
        <f>IFERROR(ROUND((3.1416*(($A56+0.5)^2+($A56+0.5+VLOOKUP(AD$11,katalogi!$A$2:$C$93,IF(Sortimenti!$A56&lt;28,2,3),0)*Sortimenti!AD$12)^2)*Sortimenti!AD$12)/80000,3),"")</f>
        <v/>
      </c>
      <c r="AE56" s="42" t="str">
        <f t="shared" si="9"/>
        <v/>
      </c>
      <c r="AF56" s="32"/>
      <c r="AG56" s="35" t="str">
        <f>IFERROR(ROUND((3.1416*(($A56+0.5)^2+($A56+0.5+VLOOKUP(AG$11,katalogi!$A$2:$C$93,IF(Sortimenti!$A56&lt;28,2,3),0)*Sortimenti!AG$12)^2)*Sortimenti!AG$12)/80000,3),"")</f>
        <v/>
      </c>
      <c r="AH56" s="42" t="str">
        <f t="shared" si="10"/>
        <v/>
      </c>
    </row>
    <row r="57" spans="1:34" ht="12" customHeight="1" x14ac:dyDescent="0.25">
      <c r="A57" s="28">
        <v>47</v>
      </c>
      <c r="B57" s="34"/>
      <c r="C57" s="35" t="str">
        <f>IFERROR(ROUND((3.1416*(($A57+0.5)^2+($A57+0.5+VLOOKUP(C$11,katalogi!$A$2:$C$93,IF(Sortimenti!$A57&lt;28,2,3),0)*Sortimenti!C$12)^2)*Sortimenti!C$12)/80000,3),"")</f>
        <v/>
      </c>
      <c r="D57" s="42" t="str">
        <f t="shared" si="0"/>
        <v/>
      </c>
      <c r="E57" s="34"/>
      <c r="F57" s="35" t="str">
        <f>IFERROR(ROUND((3.1416*(($A57+0.5)^2+($A57+0.5+VLOOKUP(F$11,katalogi!$A$2:$C$93,IF(Sortimenti!$A57&lt;28,2,3),0)*Sortimenti!F$12)^2)*Sortimenti!F$12)/80000,3),"")</f>
        <v/>
      </c>
      <c r="G57" s="42" t="str">
        <f t="shared" si="1"/>
        <v/>
      </c>
      <c r="H57" s="32"/>
      <c r="I57" s="35" t="str">
        <f>IFERROR(ROUND((3.1416*(($A57+0.5)^2+($A57+0.5+VLOOKUP(I$11,katalogi!$A$2:$C$93,IF(Sortimenti!$A57&lt;28,2,3),0)*Sortimenti!I$12)^2)*Sortimenti!I$12)/80000,3),"")</f>
        <v/>
      </c>
      <c r="J57" s="42" t="str">
        <f t="shared" si="2"/>
        <v/>
      </c>
      <c r="K57" s="30"/>
      <c r="L57" s="35" t="str">
        <f>IFERROR(ROUND((3.1416*(($A57+0.5)^2+($A57+0.5+VLOOKUP(L$11,katalogi!$A$2:$C$93,IF(Sortimenti!$A57&lt;28,2,3),0)*Sortimenti!L$12)^2)*Sortimenti!L$12)/80000,3),"")</f>
        <v/>
      </c>
      <c r="M57" s="42" t="str">
        <f t="shared" si="3"/>
        <v/>
      </c>
      <c r="N57" s="32"/>
      <c r="O57" s="35" t="str">
        <f>IFERROR(ROUND((3.1416*(($A57+0.5)^2+($A57+0.5+VLOOKUP(O$11,katalogi!$A$2:$C$93,IF(Sortimenti!$A57&lt;28,2,3),0)*Sortimenti!O$12)^2)*Sortimenti!O$12)/80000,3),"")</f>
        <v/>
      </c>
      <c r="P57" s="42" t="str">
        <f t="shared" si="4"/>
        <v/>
      </c>
      <c r="Q57" s="32"/>
      <c r="R57" s="35" t="str">
        <f>IFERROR(ROUND((3.1416*(($A57+0.5)^2+($A57+0.5+VLOOKUP(R$11,katalogi!$A$2:$C$93,IF(Sortimenti!$A57&lt;28,2,3),0)*Sortimenti!R$12)^2)*Sortimenti!R$12)/80000,3),"")</f>
        <v/>
      </c>
      <c r="S57" s="42" t="str">
        <f t="shared" si="5"/>
        <v/>
      </c>
      <c r="T57" s="32"/>
      <c r="U57" s="35" t="str">
        <f>IFERROR(ROUND((3.1416*(($A57+0.5)^2+($A57+0.5+VLOOKUP(U$11,katalogi!$A$2:$C$93,IF(Sortimenti!$A57&lt;28,2,3),0)*Sortimenti!U$12)^2)*Sortimenti!U$12)/80000,3),"")</f>
        <v/>
      </c>
      <c r="V57" s="42" t="str">
        <f t="shared" si="6"/>
        <v/>
      </c>
      <c r="W57" s="30"/>
      <c r="X57" s="35" t="str">
        <f>IFERROR(ROUND((3.1416*(($A57+0.5)^2+($A57+0.5+VLOOKUP(X$11,katalogi!$A$2:$C$93,IF(Sortimenti!$A57&lt;28,2,3),0)*Sortimenti!X$12)^2)*Sortimenti!X$12)/80000,3),"")</f>
        <v/>
      </c>
      <c r="Y57" s="42" t="str">
        <f t="shared" si="7"/>
        <v/>
      </c>
      <c r="Z57" s="36"/>
      <c r="AA57" s="35" t="str">
        <f>IFERROR(ROUND((3.1416*(($A57+0.5)^2+($A57+0.5+VLOOKUP(AA$11,katalogi!$A$2:$C$93,IF(Sortimenti!$A57&lt;28,2,3),0)*Sortimenti!AA$12)^2)*Sortimenti!AA$12)/80000,3),"")</f>
        <v/>
      </c>
      <c r="AB57" s="42" t="str">
        <f t="shared" si="8"/>
        <v/>
      </c>
      <c r="AC57" s="30"/>
      <c r="AD57" s="35" t="str">
        <f>IFERROR(ROUND((3.1416*(($A57+0.5)^2+($A57+0.5+VLOOKUP(AD$11,katalogi!$A$2:$C$93,IF(Sortimenti!$A57&lt;28,2,3),0)*Sortimenti!AD$12)^2)*Sortimenti!AD$12)/80000,3),"")</f>
        <v/>
      </c>
      <c r="AE57" s="42" t="str">
        <f t="shared" si="9"/>
        <v/>
      </c>
      <c r="AF57" s="32"/>
      <c r="AG57" s="35" t="str">
        <f>IFERROR(ROUND((3.1416*(($A57+0.5)^2+($A57+0.5+VLOOKUP(AG$11,katalogi!$A$2:$C$93,IF(Sortimenti!$A57&lt;28,2,3),0)*Sortimenti!AG$12)^2)*Sortimenti!AG$12)/80000,3),"")</f>
        <v/>
      </c>
      <c r="AH57" s="42" t="str">
        <f t="shared" si="10"/>
        <v/>
      </c>
    </row>
    <row r="58" spans="1:34" ht="12" customHeight="1" x14ac:dyDescent="0.25">
      <c r="A58" s="28">
        <v>48</v>
      </c>
      <c r="B58" s="34"/>
      <c r="C58" s="35" t="str">
        <f>IFERROR(ROUND((3.1416*(($A58+0.5)^2+($A58+0.5+VLOOKUP(C$11,katalogi!$A$2:$C$93,IF(Sortimenti!$A58&lt;28,2,3),0)*Sortimenti!C$12)^2)*Sortimenti!C$12)/80000,3),"")</f>
        <v/>
      </c>
      <c r="D58" s="42" t="str">
        <f t="shared" si="0"/>
        <v/>
      </c>
      <c r="E58" s="34"/>
      <c r="F58" s="35" t="str">
        <f>IFERROR(ROUND((3.1416*(($A58+0.5)^2+($A58+0.5+VLOOKUP(F$11,katalogi!$A$2:$C$93,IF(Sortimenti!$A58&lt;28,2,3),0)*Sortimenti!F$12)^2)*Sortimenti!F$12)/80000,3),"")</f>
        <v/>
      </c>
      <c r="G58" s="42" t="str">
        <f t="shared" si="1"/>
        <v/>
      </c>
      <c r="H58" s="32"/>
      <c r="I58" s="35" t="str">
        <f>IFERROR(ROUND((3.1416*(($A58+0.5)^2+($A58+0.5+VLOOKUP(I$11,katalogi!$A$2:$C$93,IF(Sortimenti!$A58&lt;28,2,3),0)*Sortimenti!I$12)^2)*Sortimenti!I$12)/80000,3),"")</f>
        <v/>
      </c>
      <c r="J58" s="42" t="str">
        <f t="shared" si="2"/>
        <v/>
      </c>
      <c r="K58" s="30"/>
      <c r="L58" s="35" t="str">
        <f>IFERROR(ROUND((3.1416*(($A58+0.5)^2+($A58+0.5+VLOOKUP(L$11,katalogi!$A$2:$C$93,IF(Sortimenti!$A58&lt;28,2,3),0)*Sortimenti!L$12)^2)*Sortimenti!L$12)/80000,3),"")</f>
        <v/>
      </c>
      <c r="M58" s="42" t="str">
        <f t="shared" si="3"/>
        <v/>
      </c>
      <c r="N58" s="32"/>
      <c r="O58" s="35" t="str">
        <f>IFERROR(ROUND((3.1416*(($A58+0.5)^2+($A58+0.5+VLOOKUP(O$11,katalogi!$A$2:$C$93,IF(Sortimenti!$A58&lt;28,2,3),0)*Sortimenti!O$12)^2)*Sortimenti!O$12)/80000,3),"")</f>
        <v/>
      </c>
      <c r="P58" s="42" t="str">
        <f t="shared" si="4"/>
        <v/>
      </c>
      <c r="Q58" s="32"/>
      <c r="R58" s="35" t="str">
        <f>IFERROR(ROUND((3.1416*(($A58+0.5)^2+($A58+0.5+VLOOKUP(R$11,katalogi!$A$2:$C$93,IF(Sortimenti!$A58&lt;28,2,3),0)*Sortimenti!R$12)^2)*Sortimenti!R$12)/80000,3),"")</f>
        <v/>
      </c>
      <c r="S58" s="42" t="str">
        <f t="shared" si="5"/>
        <v/>
      </c>
      <c r="T58" s="32"/>
      <c r="U58" s="35" t="str">
        <f>IFERROR(ROUND((3.1416*(($A58+0.5)^2+($A58+0.5+VLOOKUP(U$11,katalogi!$A$2:$C$93,IF(Sortimenti!$A58&lt;28,2,3),0)*Sortimenti!U$12)^2)*Sortimenti!U$12)/80000,3),"")</f>
        <v/>
      </c>
      <c r="V58" s="42" t="str">
        <f t="shared" si="6"/>
        <v/>
      </c>
      <c r="W58" s="30"/>
      <c r="X58" s="35" t="str">
        <f>IFERROR(ROUND((3.1416*(($A58+0.5)^2+($A58+0.5+VLOOKUP(X$11,katalogi!$A$2:$C$93,IF(Sortimenti!$A58&lt;28,2,3),0)*Sortimenti!X$12)^2)*Sortimenti!X$12)/80000,3),"")</f>
        <v/>
      </c>
      <c r="Y58" s="42" t="str">
        <f t="shared" si="7"/>
        <v/>
      </c>
      <c r="Z58" s="36"/>
      <c r="AA58" s="35" t="str">
        <f>IFERROR(ROUND((3.1416*(($A58+0.5)^2+($A58+0.5+VLOOKUP(AA$11,katalogi!$A$2:$C$93,IF(Sortimenti!$A58&lt;28,2,3),0)*Sortimenti!AA$12)^2)*Sortimenti!AA$12)/80000,3),"")</f>
        <v/>
      </c>
      <c r="AB58" s="42" t="str">
        <f t="shared" si="8"/>
        <v/>
      </c>
      <c r="AC58" s="30"/>
      <c r="AD58" s="35" t="str">
        <f>IFERROR(ROUND((3.1416*(($A58+0.5)^2+($A58+0.5+VLOOKUP(AD$11,katalogi!$A$2:$C$93,IF(Sortimenti!$A58&lt;28,2,3),0)*Sortimenti!AD$12)^2)*Sortimenti!AD$12)/80000,3),"")</f>
        <v/>
      </c>
      <c r="AE58" s="42" t="str">
        <f t="shared" si="9"/>
        <v/>
      </c>
      <c r="AF58" s="32"/>
      <c r="AG58" s="35" t="str">
        <f>IFERROR(ROUND((3.1416*(($A58+0.5)^2+($A58+0.5+VLOOKUP(AG$11,katalogi!$A$2:$C$93,IF(Sortimenti!$A58&lt;28,2,3),0)*Sortimenti!AG$12)^2)*Sortimenti!AG$12)/80000,3),"")</f>
        <v/>
      </c>
      <c r="AH58" s="42" t="str">
        <f t="shared" si="10"/>
        <v/>
      </c>
    </row>
    <row r="59" spans="1:34" ht="12" customHeight="1" x14ac:dyDescent="0.25">
      <c r="A59" s="28">
        <v>49</v>
      </c>
      <c r="B59" s="34"/>
      <c r="C59" s="35" t="str">
        <f>IFERROR(ROUND((3.1416*(($A59+0.5)^2+($A59+0.5+VLOOKUP(C$11,katalogi!$A$2:$C$93,IF(Sortimenti!$A59&lt;28,2,3),0)*Sortimenti!C$12)^2)*Sortimenti!C$12)/80000,3),"")</f>
        <v/>
      </c>
      <c r="D59" s="42" t="str">
        <f t="shared" si="0"/>
        <v/>
      </c>
      <c r="E59" s="34"/>
      <c r="F59" s="35" t="str">
        <f>IFERROR(ROUND((3.1416*(($A59+0.5)^2+($A59+0.5+VLOOKUP(F$11,katalogi!$A$2:$C$93,IF(Sortimenti!$A59&lt;28,2,3),0)*Sortimenti!F$12)^2)*Sortimenti!F$12)/80000,3),"")</f>
        <v/>
      </c>
      <c r="G59" s="42" t="str">
        <f t="shared" si="1"/>
        <v/>
      </c>
      <c r="H59" s="32"/>
      <c r="I59" s="35" t="str">
        <f>IFERROR(ROUND((3.1416*(($A59+0.5)^2+($A59+0.5+VLOOKUP(I$11,katalogi!$A$2:$C$93,IF(Sortimenti!$A59&lt;28,2,3),0)*Sortimenti!I$12)^2)*Sortimenti!I$12)/80000,3),"")</f>
        <v/>
      </c>
      <c r="J59" s="42" t="str">
        <f t="shared" si="2"/>
        <v/>
      </c>
      <c r="K59" s="30"/>
      <c r="L59" s="35" t="str">
        <f>IFERROR(ROUND((3.1416*(($A59+0.5)^2+($A59+0.5+VLOOKUP(L$11,katalogi!$A$2:$C$93,IF(Sortimenti!$A59&lt;28,2,3),0)*Sortimenti!L$12)^2)*Sortimenti!L$12)/80000,3),"")</f>
        <v/>
      </c>
      <c r="M59" s="42" t="str">
        <f t="shared" si="3"/>
        <v/>
      </c>
      <c r="N59" s="32"/>
      <c r="O59" s="35" t="str">
        <f>IFERROR(ROUND((3.1416*(($A59+0.5)^2+($A59+0.5+VLOOKUP(O$11,katalogi!$A$2:$C$93,IF(Sortimenti!$A59&lt;28,2,3),0)*Sortimenti!O$12)^2)*Sortimenti!O$12)/80000,3),"")</f>
        <v/>
      </c>
      <c r="P59" s="42" t="str">
        <f t="shared" si="4"/>
        <v/>
      </c>
      <c r="Q59" s="32"/>
      <c r="R59" s="35" t="str">
        <f>IFERROR(ROUND((3.1416*(($A59+0.5)^2+($A59+0.5+VLOOKUP(R$11,katalogi!$A$2:$C$93,IF(Sortimenti!$A59&lt;28,2,3),0)*Sortimenti!R$12)^2)*Sortimenti!R$12)/80000,3),"")</f>
        <v/>
      </c>
      <c r="S59" s="42" t="str">
        <f t="shared" si="5"/>
        <v/>
      </c>
      <c r="T59" s="32"/>
      <c r="U59" s="35" t="str">
        <f>IFERROR(ROUND((3.1416*(($A59+0.5)^2+($A59+0.5+VLOOKUP(U$11,katalogi!$A$2:$C$93,IF(Sortimenti!$A59&lt;28,2,3),0)*Sortimenti!U$12)^2)*Sortimenti!U$12)/80000,3),"")</f>
        <v/>
      </c>
      <c r="V59" s="42" t="str">
        <f t="shared" si="6"/>
        <v/>
      </c>
      <c r="W59" s="30"/>
      <c r="X59" s="35" t="str">
        <f>IFERROR(ROUND((3.1416*(($A59+0.5)^2+($A59+0.5+VLOOKUP(X$11,katalogi!$A$2:$C$93,IF(Sortimenti!$A59&lt;28,2,3),0)*Sortimenti!X$12)^2)*Sortimenti!X$12)/80000,3),"")</f>
        <v/>
      </c>
      <c r="Y59" s="42" t="str">
        <f t="shared" si="7"/>
        <v/>
      </c>
      <c r="Z59" s="36"/>
      <c r="AA59" s="35" t="str">
        <f>IFERROR(ROUND((3.1416*(($A59+0.5)^2+($A59+0.5+VLOOKUP(AA$11,katalogi!$A$2:$C$93,IF(Sortimenti!$A59&lt;28,2,3),0)*Sortimenti!AA$12)^2)*Sortimenti!AA$12)/80000,3),"")</f>
        <v/>
      </c>
      <c r="AB59" s="42" t="str">
        <f t="shared" si="8"/>
        <v/>
      </c>
      <c r="AC59" s="30"/>
      <c r="AD59" s="35" t="str">
        <f>IFERROR(ROUND((3.1416*(($A59+0.5)^2+($A59+0.5+VLOOKUP(AD$11,katalogi!$A$2:$C$93,IF(Sortimenti!$A59&lt;28,2,3),0)*Sortimenti!AD$12)^2)*Sortimenti!AD$12)/80000,3),"")</f>
        <v/>
      </c>
      <c r="AE59" s="42" t="str">
        <f t="shared" si="9"/>
        <v/>
      </c>
      <c r="AF59" s="32"/>
      <c r="AG59" s="35" t="str">
        <f>IFERROR(ROUND((3.1416*(($A59+0.5)^2+($A59+0.5+VLOOKUP(AG$11,katalogi!$A$2:$C$93,IF(Sortimenti!$A59&lt;28,2,3),0)*Sortimenti!AG$12)^2)*Sortimenti!AG$12)/80000,3),"")</f>
        <v/>
      </c>
      <c r="AH59" s="42" t="str">
        <f t="shared" si="10"/>
        <v/>
      </c>
    </row>
    <row r="60" spans="1:34" ht="12" customHeight="1" x14ac:dyDescent="0.25">
      <c r="A60" s="28">
        <v>50</v>
      </c>
      <c r="B60" s="34"/>
      <c r="C60" s="35" t="str">
        <f>IFERROR(ROUND((3.1416*(($A60+0.5)^2+($A60+0.5+VLOOKUP(C$11,katalogi!$A$2:$C$93,IF(Sortimenti!$A60&lt;28,2,3),0)*Sortimenti!C$12)^2)*Sortimenti!C$12)/80000,3),"")</f>
        <v/>
      </c>
      <c r="D60" s="42" t="str">
        <f t="shared" si="0"/>
        <v/>
      </c>
      <c r="E60" s="34"/>
      <c r="F60" s="35" t="str">
        <f>IFERROR(ROUND((3.1416*(($A60+0.5)^2+($A60+0.5+VLOOKUP(F$11,katalogi!$A$2:$C$93,IF(Sortimenti!$A60&lt;28,2,3),0)*Sortimenti!F$12)^2)*Sortimenti!F$12)/80000,3),"")</f>
        <v/>
      </c>
      <c r="G60" s="42" t="str">
        <f t="shared" si="1"/>
        <v/>
      </c>
      <c r="H60" s="32"/>
      <c r="I60" s="35" t="str">
        <f>IFERROR(ROUND((3.1416*(($A60+0.5)^2+($A60+0.5+VLOOKUP(I$11,katalogi!$A$2:$C$93,IF(Sortimenti!$A60&lt;28,2,3),0)*Sortimenti!I$12)^2)*Sortimenti!I$12)/80000,3),"")</f>
        <v/>
      </c>
      <c r="J60" s="42" t="str">
        <f t="shared" si="2"/>
        <v/>
      </c>
      <c r="K60" s="30"/>
      <c r="L60" s="35" t="str">
        <f>IFERROR(ROUND((3.1416*(($A60+0.5)^2+($A60+0.5+VLOOKUP(L$11,katalogi!$A$2:$C$93,IF(Sortimenti!$A60&lt;28,2,3),0)*Sortimenti!L$12)^2)*Sortimenti!L$12)/80000,3),"")</f>
        <v/>
      </c>
      <c r="M60" s="42" t="str">
        <f t="shared" si="3"/>
        <v/>
      </c>
      <c r="N60" s="32"/>
      <c r="O60" s="35" t="str">
        <f>IFERROR(ROUND((3.1416*(($A60+0.5)^2+($A60+0.5+VLOOKUP(O$11,katalogi!$A$2:$C$93,IF(Sortimenti!$A60&lt;28,2,3),0)*Sortimenti!O$12)^2)*Sortimenti!O$12)/80000,3),"")</f>
        <v/>
      </c>
      <c r="P60" s="42" t="str">
        <f t="shared" si="4"/>
        <v/>
      </c>
      <c r="Q60" s="32"/>
      <c r="R60" s="35" t="str">
        <f>IFERROR(ROUND((3.1416*(($A60+0.5)^2+($A60+0.5+VLOOKUP(R$11,katalogi!$A$2:$C$93,IF(Sortimenti!$A60&lt;28,2,3),0)*Sortimenti!R$12)^2)*Sortimenti!R$12)/80000,3),"")</f>
        <v/>
      </c>
      <c r="S60" s="42" t="str">
        <f t="shared" si="5"/>
        <v/>
      </c>
      <c r="T60" s="32"/>
      <c r="U60" s="35" t="str">
        <f>IFERROR(ROUND((3.1416*(($A60+0.5)^2+($A60+0.5+VLOOKUP(U$11,katalogi!$A$2:$C$93,IF(Sortimenti!$A60&lt;28,2,3),0)*Sortimenti!U$12)^2)*Sortimenti!U$12)/80000,3),"")</f>
        <v/>
      </c>
      <c r="V60" s="42" t="str">
        <f t="shared" si="6"/>
        <v/>
      </c>
      <c r="W60" s="30"/>
      <c r="X60" s="35" t="str">
        <f>IFERROR(ROUND((3.1416*(($A60+0.5)^2+($A60+0.5+VLOOKUP(X$11,katalogi!$A$2:$C$93,IF(Sortimenti!$A60&lt;28,2,3),0)*Sortimenti!X$12)^2)*Sortimenti!X$12)/80000,3),"")</f>
        <v/>
      </c>
      <c r="Y60" s="42" t="str">
        <f t="shared" si="7"/>
        <v/>
      </c>
      <c r="Z60" s="36"/>
      <c r="AA60" s="35" t="str">
        <f>IFERROR(ROUND((3.1416*(($A60+0.5)^2+($A60+0.5+VLOOKUP(AA$11,katalogi!$A$2:$C$93,IF(Sortimenti!$A60&lt;28,2,3),0)*Sortimenti!AA$12)^2)*Sortimenti!AA$12)/80000,3),"")</f>
        <v/>
      </c>
      <c r="AB60" s="42" t="str">
        <f t="shared" si="8"/>
        <v/>
      </c>
      <c r="AC60" s="30"/>
      <c r="AD60" s="35" t="str">
        <f>IFERROR(ROUND((3.1416*(($A60+0.5)^2+($A60+0.5+VLOOKUP(AD$11,katalogi!$A$2:$C$93,IF(Sortimenti!$A60&lt;28,2,3),0)*Sortimenti!AD$12)^2)*Sortimenti!AD$12)/80000,3),"")</f>
        <v/>
      </c>
      <c r="AE60" s="42" t="str">
        <f t="shared" si="9"/>
        <v/>
      </c>
      <c r="AF60" s="32"/>
      <c r="AG60" s="35" t="str">
        <f>IFERROR(ROUND((3.1416*(($A60+0.5)^2+($A60+0.5+VLOOKUP(AG$11,katalogi!$A$2:$C$93,IF(Sortimenti!$A60&lt;28,2,3),0)*Sortimenti!AG$12)^2)*Sortimenti!AG$12)/80000,3),"")</f>
        <v/>
      </c>
      <c r="AH60" s="42" t="str">
        <f t="shared" si="10"/>
        <v/>
      </c>
    </row>
    <row r="61" spans="1:34" ht="12" customHeight="1" x14ac:dyDescent="0.25">
      <c r="A61" s="28">
        <v>51</v>
      </c>
      <c r="B61" s="34"/>
      <c r="C61" s="35" t="str">
        <f>IFERROR(ROUND((3.1416*(($A61+0.5)^2+($A61+0.5+VLOOKUP(C$11,katalogi!$A$2:$C$93,IF(Sortimenti!$A61&lt;28,2,3),0)*Sortimenti!C$12)^2)*Sortimenti!C$12)/80000,3),"")</f>
        <v/>
      </c>
      <c r="D61" s="42" t="str">
        <f t="shared" si="0"/>
        <v/>
      </c>
      <c r="E61" s="34"/>
      <c r="F61" s="35" t="str">
        <f>IFERROR(ROUND((3.1416*(($A61+0.5)^2+($A61+0.5+VLOOKUP(F$11,katalogi!$A$2:$C$93,IF(Sortimenti!$A61&lt;28,2,3),0)*Sortimenti!F$12)^2)*Sortimenti!F$12)/80000,3),"")</f>
        <v/>
      </c>
      <c r="G61" s="42" t="str">
        <f t="shared" si="1"/>
        <v/>
      </c>
      <c r="H61" s="32"/>
      <c r="I61" s="35" t="str">
        <f>IFERROR(ROUND((3.1416*(($A61+0.5)^2+($A61+0.5+VLOOKUP(I$11,katalogi!$A$2:$C$93,IF(Sortimenti!$A61&lt;28,2,3),0)*Sortimenti!I$12)^2)*Sortimenti!I$12)/80000,3),"")</f>
        <v/>
      </c>
      <c r="J61" s="42" t="str">
        <f t="shared" si="2"/>
        <v/>
      </c>
      <c r="K61" s="30"/>
      <c r="L61" s="35" t="str">
        <f>IFERROR(ROUND((3.1416*(($A61+0.5)^2+($A61+0.5+VLOOKUP(L$11,katalogi!$A$2:$C$93,IF(Sortimenti!$A61&lt;28,2,3),0)*Sortimenti!L$12)^2)*Sortimenti!L$12)/80000,3),"")</f>
        <v/>
      </c>
      <c r="M61" s="42" t="str">
        <f t="shared" si="3"/>
        <v/>
      </c>
      <c r="N61" s="32"/>
      <c r="O61" s="35" t="str">
        <f>IFERROR(ROUND((3.1416*(($A61+0.5)^2+($A61+0.5+VLOOKUP(O$11,katalogi!$A$2:$C$93,IF(Sortimenti!$A61&lt;28,2,3),0)*Sortimenti!O$12)^2)*Sortimenti!O$12)/80000,3),"")</f>
        <v/>
      </c>
      <c r="P61" s="42" t="str">
        <f t="shared" si="4"/>
        <v/>
      </c>
      <c r="Q61" s="32"/>
      <c r="R61" s="35" t="str">
        <f>IFERROR(ROUND((3.1416*(($A61+0.5)^2+($A61+0.5+VLOOKUP(R$11,katalogi!$A$2:$C$93,IF(Sortimenti!$A61&lt;28,2,3),0)*Sortimenti!R$12)^2)*Sortimenti!R$12)/80000,3),"")</f>
        <v/>
      </c>
      <c r="S61" s="42" t="str">
        <f t="shared" si="5"/>
        <v/>
      </c>
      <c r="T61" s="32"/>
      <c r="U61" s="35" t="str">
        <f>IFERROR(ROUND((3.1416*(($A61+0.5)^2+($A61+0.5+VLOOKUP(U$11,katalogi!$A$2:$C$93,IF(Sortimenti!$A61&lt;28,2,3),0)*Sortimenti!U$12)^2)*Sortimenti!U$12)/80000,3),"")</f>
        <v/>
      </c>
      <c r="V61" s="42" t="str">
        <f t="shared" si="6"/>
        <v/>
      </c>
      <c r="W61" s="30"/>
      <c r="X61" s="35" t="str">
        <f>IFERROR(ROUND((3.1416*(($A61+0.5)^2+($A61+0.5+VLOOKUP(X$11,katalogi!$A$2:$C$93,IF(Sortimenti!$A61&lt;28,2,3),0)*Sortimenti!X$12)^2)*Sortimenti!X$12)/80000,3),"")</f>
        <v/>
      </c>
      <c r="Y61" s="42" t="str">
        <f t="shared" si="7"/>
        <v/>
      </c>
      <c r="Z61" s="36"/>
      <c r="AA61" s="35" t="str">
        <f>IFERROR(ROUND((3.1416*(($A61+0.5)^2+($A61+0.5+VLOOKUP(AA$11,katalogi!$A$2:$C$93,IF(Sortimenti!$A61&lt;28,2,3),0)*Sortimenti!AA$12)^2)*Sortimenti!AA$12)/80000,3),"")</f>
        <v/>
      </c>
      <c r="AB61" s="42" t="str">
        <f t="shared" si="8"/>
        <v/>
      </c>
      <c r="AC61" s="30"/>
      <c r="AD61" s="35" t="str">
        <f>IFERROR(ROUND((3.1416*(($A61+0.5)^2+($A61+0.5+VLOOKUP(AD$11,katalogi!$A$2:$C$93,IF(Sortimenti!$A61&lt;28,2,3),0)*Sortimenti!AD$12)^2)*Sortimenti!AD$12)/80000,3),"")</f>
        <v/>
      </c>
      <c r="AE61" s="42" t="str">
        <f t="shared" si="9"/>
        <v/>
      </c>
      <c r="AF61" s="32"/>
      <c r="AG61" s="35" t="str">
        <f>IFERROR(ROUND((3.1416*(($A61+0.5)^2+($A61+0.5+VLOOKUP(AG$11,katalogi!$A$2:$C$93,IF(Sortimenti!$A61&lt;28,2,3),0)*Sortimenti!AG$12)^2)*Sortimenti!AG$12)/80000,3),"")</f>
        <v/>
      </c>
      <c r="AH61" s="42" t="str">
        <f t="shared" si="10"/>
        <v/>
      </c>
    </row>
    <row r="62" spans="1:34" ht="12" customHeight="1" x14ac:dyDescent="0.25">
      <c r="A62" s="28">
        <v>52</v>
      </c>
      <c r="B62" s="34"/>
      <c r="C62" s="35" t="str">
        <f>IFERROR(ROUND((3.1416*(($A62+0.5)^2+($A62+0.5+VLOOKUP(C$11,katalogi!$A$2:$C$93,IF(Sortimenti!$A62&lt;28,2,3),0)*Sortimenti!C$12)^2)*Sortimenti!C$12)/80000,3),"")</f>
        <v/>
      </c>
      <c r="D62" s="42" t="str">
        <f t="shared" si="0"/>
        <v/>
      </c>
      <c r="E62" s="34"/>
      <c r="F62" s="35" t="str">
        <f>IFERROR(ROUND((3.1416*(($A62+0.5)^2+($A62+0.5+VLOOKUP(F$11,katalogi!$A$2:$C$93,IF(Sortimenti!$A62&lt;28,2,3),0)*Sortimenti!F$12)^2)*Sortimenti!F$12)/80000,3),"")</f>
        <v/>
      </c>
      <c r="G62" s="42" t="str">
        <f t="shared" si="1"/>
        <v/>
      </c>
      <c r="H62" s="32"/>
      <c r="I62" s="35" t="str">
        <f>IFERROR(ROUND((3.1416*(($A62+0.5)^2+($A62+0.5+VLOOKUP(I$11,katalogi!$A$2:$C$93,IF(Sortimenti!$A62&lt;28,2,3),0)*Sortimenti!I$12)^2)*Sortimenti!I$12)/80000,3),"")</f>
        <v/>
      </c>
      <c r="J62" s="42" t="str">
        <f t="shared" si="2"/>
        <v/>
      </c>
      <c r="K62" s="30"/>
      <c r="L62" s="35" t="str">
        <f>IFERROR(ROUND((3.1416*(($A62+0.5)^2+($A62+0.5+VLOOKUP(L$11,katalogi!$A$2:$C$93,IF(Sortimenti!$A62&lt;28,2,3),0)*Sortimenti!L$12)^2)*Sortimenti!L$12)/80000,3),"")</f>
        <v/>
      </c>
      <c r="M62" s="42" t="str">
        <f t="shared" si="3"/>
        <v/>
      </c>
      <c r="N62" s="32"/>
      <c r="O62" s="35" t="str">
        <f>IFERROR(ROUND((3.1416*(($A62+0.5)^2+($A62+0.5+VLOOKUP(O$11,katalogi!$A$2:$C$93,IF(Sortimenti!$A62&lt;28,2,3),0)*Sortimenti!O$12)^2)*Sortimenti!O$12)/80000,3),"")</f>
        <v/>
      </c>
      <c r="P62" s="42" t="str">
        <f t="shared" si="4"/>
        <v/>
      </c>
      <c r="Q62" s="32"/>
      <c r="R62" s="35" t="str">
        <f>IFERROR(ROUND((3.1416*(($A62+0.5)^2+($A62+0.5+VLOOKUP(R$11,katalogi!$A$2:$C$93,IF(Sortimenti!$A62&lt;28,2,3),0)*Sortimenti!R$12)^2)*Sortimenti!R$12)/80000,3),"")</f>
        <v/>
      </c>
      <c r="S62" s="42" t="str">
        <f t="shared" si="5"/>
        <v/>
      </c>
      <c r="T62" s="32"/>
      <c r="U62" s="35" t="str">
        <f>IFERROR(ROUND((3.1416*(($A62+0.5)^2+($A62+0.5+VLOOKUP(U$11,katalogi!$A$2:$C$93,IF(Sortimenti!$A62&lt;28,2,3),0)*Sortimenti!U$12)^2)*Sortimenti!U$12)/80000,3),"")</f>
        <v/>
      </c>
      <c r="V62" s="42" t="str">
        <f t="shared" si="6"/>
        <v/>
      </c>
      <c r="W62" s="30"/>
      <c r="X62" s="35" t="str">
        <f>IFERROR(ROUND((3.1416*(($A62+0.5)^2+($A62+0.5+VLOOKUP(X$11,katalogi!$A$2:$C$93,IF(Sortimenti!$A62&lt;28,2,3),0)*Sortimenti!X$12)^2)*Sortimenti!X$12)/80000,3),"")</f>
        <v/>
      </c>
      <c r="Y62" s="42" t="str">
        <f t="shared" si="7"/>
        <v/>
      </c>
      <c r="Z62" s="36"/>
      <c r="AA62" s="35" t="str">
        <f>IFERROR(ROUND((3.1416*(($A62+0.5)^2+($A62+0.5+VLOOKUP(AA$11,katalogi!$A$2:$C$93,IF(Sortimenti!$A62&lt;28,2,3),0)*Sortimenti!AA$12)^2)*Sortimenti!AA$12)/80000,3),"")</f>
        <v/>
      </c>
      <c r="AB62" s="42" t="str">
        <f t="shared" si="8"/>
        <v/>
      </c>
      <c r="AC62" s="30"/>
      <c r="AD62" s="35" t="str">
        <f>IFERROR(ROUND((3.1416*(($A62+0.5)^2+($A62+0.5+VLOOKUP(AD$11,katalogi!$A$2:$C$93,IF(Sortimenti!$A62&lt;28,2,3),0)*Sortimenti!AD$12)^2)*Sortimenti!AD$12)/80000,3),"")</f>
        <v/>
      </c>
      <c r="AE62" s="42" t="str">
        <f t="shared" si="9"/>
        <v/>
      </c>
      <c r="AF62" s="32"/>
      <c r="AG62" s="35" t="str">
        <f>IFERROR(ROUND((3.1416*(($A62+0.5)^2+($A62+0.5+VLOOKUP(AG$11,katalogi!$A$2:$C$93,IF(Sortimenti!$A62&lt;28,2,3),0)*Sortimenti!AG$12)^2)*Sortimenti!AG$12)/80000,3),"")</f>
        <v/>
      </c>
      <c r="AH62" s="42" t="str">
        <f t="shared" si="10"/>
        <v/>
      </c>
    </row>
    <row r="63" spans="1:34" ht="12" customHeight="1" x14ac:dyDescent="0.25">
      <c r="A63" s="28">
        <v>53</v>
      </c>
      <c r="B63" s="34"/>
      <c r="C63" s="35" t="str">
        <f>IFERROR(ROUND((3.1416*(($A63+0.5)^2+($A63+0.5+VLOOKUP(C$11,katalogi!$A$2:$C$93,IF(Sortimenti!$A63&lt;28,2,3),0)*Sortimenti!C$12)^2)*Sortimenti!C$12)/80000,3),"")</f>
        <v/>
      </c>
      <c r="D63" s="42" t="str">
        <f t="shared" si="0"/>
        <v/>
      </c>
      <c r="E63" s="34"/>
      <c r="F63" s="35" t="str">
        <f>IFERROR(ROUND((3.1416*(($A63+0.5)^2+($A63+0.5+VLOOKUP(F$11,katalogi!$A$2:$C$93,IF(Sortimenti!$A63&lt;28,2,3),0)*Sortimenti!F$12)^2)*Sortimenti!F$12)/80000,3),"")</f>
        <v/>
      </c>
      <c r="G63" s="42" t="str">
        <f t="shared" si="1"/>
        <v/>
      </c>
      <c r="H63" s="32"/>
      <c r="I63" s="35" t="str">
        <f>IFERROR(ROUND((3.1416*(($A63+0.5)^2+($A63+0.5+VLOOKUP(I$11,katalogi!$A$2:$C$93,IF(Sortimenti!$A63&lt;28,2,3),0)*Sortimenti!I$12)^2)*Sortimenti!I$12)/80000,3),"")</f>
        <v/>
      </c>
      <c r="J63" s="42" t="str">
        <f t="shared" si="2"/>
        <v/>
      </c>
      <c r="K63" s="30"/>
      <c r="L63" s="35" t="str">
        <f>IFERROR(ROUND((3.1416*(($A63+0.5)^2+($A63+0.5+VLOOKUP(L$11,katalogi!$A$2:$C$93,IF(Sortimenti!$A63&lt;28,2,3),0)*Sortimenti!L$12)^2)*Sortimenti!L$12)/80000,3),"")</f>
        <v/>
      </c>
      <c r="M63" s="42" t="str">
        <f t="shared" si="3"/>
        <v/>
      </c>
      <c r="N63" s="32"/>
      <c r="O63" s="35" t="str">
        <f>IFERROR(ROUND((3.1416*(($A63+0.5)^2+($A63+0.5+VLOOKUP(O$11,katalogi!$A$2:$C$93,IF(Sortimenti!$A63&lt;28,2,3),0)*Sortimenti!O$12)^2)*Sortimenti!O$12)/80000,3),"")</f>
        <v/>
      </c>
      <c r="P63" s="42" t="str">
        <f t="shared" si="4"/>
        <v/>
      </c>
      <c r="Q63" s="32"/>
      <c r="R63" s="35" t="str">
        <f>IFERROR(ROUND((3.1416*(($A63+0.5)^2+($A63+0.5+VLOOKUP(R$11,katalogi!$A$2:$C$93,IF(Sortimenti!$A63&lt;28,2,3),0)*Sortimenti!R$12)^2)*Sortimenti!R$12)/80000,3),"")</f>
        <v/>
      </c>
      <c r="S63" s="42" t="str">
        <f t="shared" si="5"/>
        <v/>
      </c>
      <c r="T63" s="32"/>
      <c r="U63" s="35" t="str">
        <f>IFERROR(ROUND((3.1416*(($A63+0.5)^2+($A63+0.5+VLOOKUP(U$11,katalogi!$A$2:$C$93,IF(Sortimenti!$A63&lt;28,2,3),0)*Sortimenti!U$12)^2)*Sortimenti!U$12)/80000,3),"")</f>
        <v/>
      </c>
      <c r="V63" s="42" t="str">
        <f t="shared" si="6"/>
        <v/>
      </c>
      <c r="W63" s="30"/>
      <c r="X63" s="35" t="str">
        <f>IFERROR(ROUND((3.1416*(($A63+0.5)^2+($A63+0.5+VLOOKUP(X$11,katalogi!$A$2:$C$93,IF(Sortimenti!$A63&lt;28,2,3),0)*Sortimenti!X$12)^2)*Sortimenti!X$12)/80000,3),"")</f>
        <v/>
      </c>
      <c r="Y63" s="42" t="str">
        <f t="shared" si="7"/>
        <v/>
      </c>
      <c r="Z63" s="36"/>
      <c r="AA63" s="35" t="str">
        <f>IFERROR(ROUND((3.1416*(($A63+0.5)^2+($A63+0.5+VLOOKUP(AA$11,katalogi!$A$2:$C$93,IF(Sortimenti!$A63&lt;28,2,3),0)*Sortimenti!AA$12)^2)*Sortimenti!AA$12)/80000,3),"")</f>
        <v/>
      </c>
      <c r="AB63" s="42" t="str">
        <f t="shared" si="8"/>
        <v/>
      </c>
      <c r="AC63" s="30"/>
      <c r="AD63" s="35" t="str">
        <f>IFERROR(ROUND((3.1416*(($A63+0.5)^2+($A63+0.5+VLOOKUP(AD$11,katalogi!$A$2:$C$93,IF(Sortimenti!$A63&lt;28,2,3),0)*Sortimenti!AD$12)^2)*Sortimenti!AD$12)/80000,3),"")</f>
        <v/>
      </c>
      <c r="AE63" s="42" t="str">
        <f t="shared" si="9"/>
        <v/>
      </c>
      <c r="AF63" s="32"/>
      <c r="AG63" s="35" t="str">
        <f>IFERROR(ROUND((3.1416*(($A63+0.5)^2+($A63+0.5+VLOOKUP(AG$11,katalogi!$A$2:$C$93,IF(Sortimenti!$A63&lt;28,2,3),0)*Sortimenti!AG$12)^2)*Sortimenti!AG$12)/80000,3),"")</f>
        <v/>
      </c>
      <c r="AH63" s="42" t="str">
        <f t="shared" si="10"/>
        <v/>
      </c>
    </row>
    <row r="64" spans="1:34" ht="12" customHeight="1" x14ac:dyDescent="0.25">
      <c r="A64" s="28">
        <v>54</v>
      </c>
      <c r="B64" s="34"/>
      <c r="C64" s="35" t="str">
        <f>IFERROR(ROUND((3.1416*(($A64+0.5)^2+($A64+0.5+VLOOKUP(C$11,katalogi!$A$2:$C$93,IF(Sortimenti!$A64&lt;28,2,3),0)*Sortimenti!C$12)^2)*Sortimenti!C$12)/80000,3),"")</f>
        <v/>
      </c>
      <c r="D64" s="42" t="str">
        <f t="shared" si="0"/>
        <v/>
      </c>
      <c r="E64" s="34"/>
      <c r="F64" s="35" t="str">
        <f>IFERROR(ROUND((3.1416*(($A64+0.5)^2+($A64+0.5+VLOOKUP(F$11,katalogi!$A$2:$C$93,IF(Sortimenti!$A64&lt;28,2,3),0)*Sortimenti!F$12)^2)*Sortimenti!F$12)/80000,3),"")</f>
        <v/>
      </c>
      <c r="G64" s="42" t="str">
        <f t="shared" si="1"/>
        <v/>
      </c>
      <c r="H64" s="32"/>
      <c r="I64" s="35" t="str">
        <f>IFERROR(ROUND((3.1416*(($A64+0.5)^2+($A64+0.5+VLOOKUP(I$11,katalogi!$A$2:$C$93,IF(Sortimenti!$A64&lt;28,2,3),0)*Sortimenti!I$12)^2)*Sortimenti!I$12)/80000,3),"")</f>
        <v/>
      </c>
      <c r="J64" s="42" t="str">
        <f t="shared" si="2"/>
        <v/>
      </c>
      <c r="K64" s="30"/>
      <c r="L64" s="35" t="str">
        <f>IFERROR(ROUND((3.1416*(($A64+0.5)^2+($A64+0.5+VLOOKUP(L$11,katalogi!$A$2:$C$93,IF(Sortimenti!$A64&lt;28,2,3),0)*Sortimenti!L$12)^2)*Sortimenti!L$12)/80000,3),"")</f>
        <v/>
      </c>
      <c r="M64" s="42" t="str">
        <f t="shared" si="3"/>
        <v/>
      </c>
      <c r="N64" s="32"/>
      <c r="O64" s="35" t="str">
        <f>IFERROR(ROUND((3.1416*(($A64+0.5)^2+($A64+0.5+VLOOKUP(O$11,katalogi!$A$2:$C$93,IF(Sortimenti!$A64&lt;28,2,3),0)*Sortimenti!O$12)^2)*Sortimenti!O$12)/80000,3),"")</f>
        <v/>
      </c>
      <c r="P64" s="42" t="str">
        <f t="shared" si="4"/>
        <v/>
      </c>
      <c r="Q64" s="32"/>
      <c r="R64" s="35" t="str">
        <f>IFERROR(ROUND((3.1416*(($A64+0.5)^2+($A64+0.5+VLOOKUP(R$11,katalogi!$A$2:$C$93,IF(Sortimenti!$A64&lt;28,2,3),0)*Sortimenti!R$12)^2)*Sortimenti!R$12)/80000,3),"")</f>
        <v/>
      </c>
      <c r="S64" s="42" t="str">
        <f t="shared" si="5"/>
        <v/>
      </c>
      <c r="T64" s="32"/>
      <c r="U64" s="35" t="str">
        <f>IFERROR(ROUND((3.1416*(($A64+0.5)^2+($A64+0.5+VLOOKUP(U$11,katalogi!$A$2:$C$93,IF(Sortimenti!$A64&lt;28,2,3),0)*Sortimenti!U$12)^2)*Sortimenti!U$12)/80000,3),"")</f>
        <v/>
      </c>
      <c r="V64" s="42" t="str">
        <f t="shared" si="6"/>
        <v/>
      </c>
      <c r="W64" s="30"/>
      <c r="X64" s="35" t="str">
        <f>IFERROR(ROUND((3.1416*(($A64+0.5)^2+($A64+0.5+VLOOKUP(X$11,katalogi!$A$2:$C$93,IF(Sortimenti!$A64&lt;28,2,3),0)*Sortimenti!X$12)^2)*Sortimenti!X$12)/80000,3),"")</f>
        <v/>
      </c>
      <c r="Y64" s="42" t="str">
        <f t="shared" si="7"/>
        <v/>
      </c>
      <c r="Z64" s="36"/>
      <c r="AA64" s="35" t="str">
        <f>IFERROR(ROUND((3.1416*(($A64+0.5)^2+($A64+0.5+VLOOKUP(AA$11,katalogi!$A$2:$C$93,IF(Sortimenti!$A64&lt;28,2,3),0)*Sortimenti!AA$12)^2)*Sortimenti!AA$12)/80000,3),"")</f>
        <v/>
      </c>
      <c r="AB64" s="42" t="str">
        <f t="shared" si="8"/>
        <v/>
      </c>
      <c r="AC64" s="30"/>
      <c r="AD64" s="35" t="str">
        <f>IFERROR(ROUND((3.1416*(($A64+0.5)^2+($A64+0.5+VLOOKUP(AD$11,katalogi!$A$2:$C$93,IF(Sortimenti!$A64&lt;28,2,3),0)*Sortimenti!AD$12)^2)*Sortimenti!AD$12)/80000,3),"")</f>
        <v/>
      </c>
      <c r="AE64" s="42" t="str">
        <f t="shared" si="9"/>
        <v/>
      </c>
      <c r="AF64" s="32"/>
      <c r="AG64" s="35" t="str">
        <f>IFERROR(ROUND((3.1416*(($A64+0.5)^2+($A64+0.5+VLOOKUP(AG$11,katalogi!$A$2:$C$93,IF(Sortimenti!$A64&lt;28,2,3),0)*Sortimenti!AG$12)^2)*Sortimenti!AG$12)/80000,3),"")</f>
        <v/>
      </c>
      <c r="AH64" s="42" t="str">
        <f t="shared" si="10"/>
        <v/>
      </c>
    </row>
    <row r="65" spans="1:34" ht="12" customHeight="1" x14ac:dyDescent="0.25">
      <c r="A65" s="28">
        <v>55</v>
      </c>
      <c r="B65" s="34"/>
      <c r="C65" s="35" t="str">
        <f>IFERROR(ROUND((3.1416*(($A65+0.5)^2+($A65+0.5+VLOOKUP(C$11,katalogi!$A$2:$C$93,IF(Sortimenti!$A65&lt;28,2,3),0)*Sortimenti!C$12)^2)*Sortimenti!C$12)/80000,3),"")</f>
        <v/>
      </c>
      <c r="D65" s="42" t="str">
        <f t="shared" si="0"/>
        <v/>
      </c>
      <c r="E65" s="34"/>
      <c r="F65" s="35" t="str">
        <f>IFERROR(ROUND((3.1416*(($A65+0.5)^2+($A65+0.5+VLOOKUP(F$11,katalogi!$A$2:$C$93,IF(Sortimenti!$A65&lt;28,2,3),0)*Sortimenti!F$12)^2)*Sortimenti!F$12)/80000,3),"")</f>
        <v/>
      </c>
      <c r="G65" s="42" t="str">
        <f t="shared" si="1"/>
        <v/>
      </c>
      <c r="H65" s="32"/>
      <c r="I65" s="35" t="str">
        <f>IFERROR(ROUND((3.1416*(($A65+0.5)^2+($A65+0.5+VLOOKUP(I$11,katalogi!$A$2:$C$93,IF(Sortimenti!$A65&lt;28,2,3),0)*Sortimenti!I$12)^2)*Sortimenti!I$12)/80000,3),"")</f>
        <v/>
      </c>
      <c r="J65" s="42" t="str">
        <f t="shared" si="2"/>
        <v/>
      </c>
      <c r="K65" s="30"/>
      <c r="L65" s="35" t="str">
        <f>IFERROR(ROUND((3.1416*(($A65+0.5)^2+($A65+0.5+VLOOKUP(L$11,katalogi!$A$2:$C$93,IF(Sortimenti!$A65&lt;28,2,3),0)*Sortimenti!L$12)^2)*Sortimenti!L$12)/80000,3),"")</f>
        <v/>
      </c>
      <c r="M65" s="42" t="str">
        <f t="shared" si="3"/>
        <v/>
      </c>
      <c r="N65" s="32"/>
      <c r="O65" s="35" t="str">
        <f>IFERROR(ROUND((3.1416*(($A65+0.5)^2+($A65+0.5+VLOOKUP(O$11,katalogi!$A$2:$C$93,IF(Sortimenti!$A65&lt;28,2,3),0)*Sortimenti!O$12)^2)*Sortimenti!O$12)/80000,3),"")</f>
        <v/>
      </c>
      <c r="P65" s="42" t="str">
        <f t="shared" si="4"/>
        <v/>
      </c>
      <c r="Q65" s="32"/>
      <c r="R65" s="35" t="str">
        <f>IFERROR(ROUND((3.1416*(($A65+0.5)^2+($A65+0.5+VLOOKUP(R$11,katalogi!$A$2:$C$93,IF(Sortimenti!$A65&lt;28,2,3),0)*Sortimenti!R$12)^2)*Sortimenti!R$12)/80000,3),"")</f>
        <v/>
      </c>
      <c r="S65" s="42" t="str">
        <f t="shared" si="5"/>
        <v/>
      </c>
      <c r="T65" s="32"/>
      <c r="U65" s="35" t="str">
        <f>IFERROR(ROUND((3.1416*(($A65+0.5)^2+($A65+0.5+VLOOKUP(U$11,katalogi!$A$2:$C$93,IF(Sortimenti!$A65&lt;28,2,3),0)*Sortimenti!U$12)^2)*Sortimenti!U$12)/80000,3),"")</f>
        <v/>
      </c>
      <c r="V65" s="42" t="str">
        <f t="shared" si="6"/>
        <v/>
      </c>
      <c r="W65" s="30"/>
      <c r="X65" s="35" t="str">
        <f>IFERROR(ROUND((3.1416*(($A65+0.5)^2+($A65+0.5+VLOOKUP(X$11,katalogi!$A$2:$C$93,IF(Sortimenti!$A65&lt;28,2,3),0)*Sortimenti!X$12)^2)*Sortimenti!X$12)/80000,3),"")</f>
        <v/>
      </c>
      <c r="Y65" s="42" t="str">
        <f t="shared" si="7"/>
        <v/>
      </c>
      <c r="Z65" s="36"/>
      <c r="AA65" s="35" t="str">
        <f>IFERROR(ROUND((3.1416*(($A65+0.5)^2+($A65+0.5+VLOOKUP(AA$11,katalogi!$A$2:$C$93,IF(Sortimenti!$A65&lt;28,2,3),0)*Sortimenti!AA$12)^2)*Sortimenti!AA$12)/80000,3),"")</f>
        <v/>
      </c>
      <c r="AB65" s="42" t="str">
        <f t="shared" si="8"/>
        <v/>
      </c>
      <c r="AC65" s="30"/>
      <c r="AD65" s="35" t="str">
        <f>IFERROR(ROUND((3.1416*(($A65+0.5)^2+($A65+0.5+VLOOKUP(AD$11,katalogi!$A$2:$C$93,IF(Sortimenti!$A65&lt;28,2,3),0)*Sortimenti!AD$12)^2)*Sortimenti!AD$12)/80000,3),"")</f>
        <v/>
      </c>
      <c r="AE65" s="42" t="str">
        <f t="shared" si="9"/>
        <v/>
      </c>
      <c r="AF65" s="32"/>
      <c r="AG65" s="35" t="str">
        <f>IFERROR(ROUND((3.1416*(($A65+0.5)^2+($A65+0.5+VLOOKUP(AG$11,katalogi!$A$2:$C$93,IF(Sortimenti!$A65&lt;28,2,3),0)*Sortimenti!AG$12)^2)*Sortimenti!AG$12)/80000,3),"")</f>
        <v/>
      </c>
      <c r="AH65" s="42" t="str">
        <f t="shared" si="10"/>
        <v/>
      </c>
    </row>
    <row r="66" spans="1:34" ht="12" customHeight="1" x14ac:dyDescent="0.25">
      <c r="A66" s="28">
        <v>56</v>
      </c>
      <c r="B66" s="34"/>
      <c r="C66" s="35" t="str">
        <f>IFERROR(ROUND((3.1416*(($A66+0.5)^2+($A66+0.5+VLOOKUP(C$11,katalogi!$A$2:$C$93,IF(Sortimenti!$A66&lt;28,2,3),0)*Sortimenti!C$12)^2)*Sortimenti!C$12)/80000,3),"")</f>
        <v/>
      </c>
      <c r="D66" s="42" t="str">
        <f t="shared" si="0"/>
        <v/>
      </c>
      <c r="E66" s="34"/>
      <c r="F66" s="35" t="str">
        <f>IFERROR(ROUND((3.1416*(($A66+0.5)^2+($A66+0.5+VLOOKUP(F$11,katalogi!$A$2:$C$93,IF(Sortimenti!$A66&lt;28,2,3),0)*Sortimenti!F$12)^2)*Sortimenti!F$12)/80000,3),"")</f>
        <v/>
      </c>
      <c r="G66" s="42" t="str">
        <f t="shared" si="1"/>
        <v/>
      </c>
      <c r="H66" s="32"/>
      <c r="I66" s="35" t="str">
        <f>IFERROR(ROUND((3.1416*(($A66+0.5)^2+($A66+0.5+VLOOKUP(I$11,katalogi!$A$2:$C$93,IF(Sortimenti!$A66&lt;28,2,3),0)*Sortimenti!I$12)^2)*Sortimenti!I$12)/80000,3),"")</f>
        <v/>
      </c>
      <c r="J66" s="42" t="str">
        <f t="shared" si="2"/>
        <v/>
      </c>
      <c r="K66" s="30"/>
      <c r="L66" s="35" t="str">
        <f>IFERROR(ROUND((3.1416*(($A66+0.5)^2+($A66+0.5+VLOOKUP(L$11,katalogi!$A$2:$C$93,IF(Sortimenti!$A66&lt;28,2,3),0)*Sortimenti!L$12)^2)*Sortimenti!L$12)/80000,3),"")</f>
        <v/>
      </c>
      <c r="M66" s="42" t="str">
        <f t="shared" si="3"/>
        <v/>
      </c>
      <c r="N66" s="32"/>
      <c r="O66" s="35" t="str">
        <f>IFERROR(ROUND((3.1416*(($A66+0.5)^2+($A66+0.5+VLOOKUP(O$11,katalogi!$A$2:$C$93,IF(Sortimenti!$A66&lt;28,2,3),0)*Sortimenti!O$12)^2)*Sortimenti!O$12)/80000,3),"")</f>
        <v/>
      </c>
      <c r="P66" s="42" t="str">
        <f t="shared" si="4"/>
        <v/>
      </c>
      <c r="Q66" s="32"/>
      <c r="R66" s="35" t="str">
        <f>IFERROR(ROUND((3.1416*(($A66+0.5)^2+($A66+0.5+VLOOKUP(R$11,katalogi!$A$2:$C$93,IF(Sortimenti!$A66&lt;28,2,3),0)*Sortimenti!R$12)^2)*Sortimenti!R$12)/80000,3),"")</f>
        <v/>
      </c>
      <c r="S66" s="42" t="str">
        <f t="shared" si="5"/>
        <v/>
      </c>
      <c r="T66" s="32"/>
      <c r="U66" s="35" t="str">
        <f>IFERROR(ROUND((3.1416*(($A66+0.5)^2+($A66+0.5+VLOOKUP(U$11,katalogi!$A$2:$C$93,IF(Sortimenti!$A66&lt;28,2,3),0)*Sortimenti!U$12)^2)*Sortimenti!U$12)/80000,3),"")</f>
        <v/>
      </c>
      <c r="V66" s="42" t="str">
        <f t="shared" si="6"/>
        <v/>
      </c>
      <c r="W66" s="30"/>
      <c r="X66" s="35" t="str">
        <f>IFERROR(ROUND((3.1416*(($A66+0.5)^2+($A66+0.5+VLOOKUP(X$11,katalogi!$A$2:$C$93,IF(Sortimenti!$A66&lt;28,2,3),0)*Sortimenti!X$12)^2)*Sortimenti!X$12)/80000,3),"")</f>
        <v/>
      </c>
      <c r="Y66" s="42" t="str">
        <f t="shared" si="7"/>
        <v/>
      </c>
      <c r="Z66" s="36"/>
      <c r="AA66" s="35" t="str">
        <f>IFERROR(ROUND((3.1416*(($A66+0.5)^2+($A66+0.5+VLOOKUP(AA$11,katalogi!$A$2:$C$93,IF(Sortimenti!$A66&lt;28,2,3),0)*Sortimenti!AA$12)^2)*Sortimenti!AA$12)/80000,3),"")</f>
        <v/>
      </c>
      <c r="AB66" s="42" t="str">
        <f t="shared" si="8"/>
        <v/>
      </c>
      <c r="AC66" s="30"/>
      <c r="AD66" s="35" t="str">
        <f>IFERROR(ROUND((3.1416*(($A66+0.5)^2+($A66+0.5+VLOOKUP(AD$11,katalogi!$A$2:$C$93,IF(Sortimenti!$A66&lt;28,2,3),0)*Sortimenti!AD$12)^2)*Sortimenti!AD$12)/80000,3),"")</f>
        <v/>
      </c>
      <c r="AE66" s="42" t="str">
        <f t="shared" si="9"/>
        <v/>
      </c>
      <c r="AF66" s="32"/>
      <c r="AG66" s="35" t="str">
        <f>IFERROR(ROUND((3.1416*(($A66+0.5)^2+($A66+0.5+VLOOKUP(AG$11,katalogi!$A$2:$C$93,IF(Sortimenti!$A66&lt;28,2,3),0)*Sortimenti!AG$12)^2)*Sortimenti!AG$12)/80000,3),"")</f>
        <v/>
      </c>
      <c r="AH66" s="42" t="str">
        <f t="shared" si="10"/>
        <v/>
      </c>
    </row>
    <row r="67" spans="1:34" ht="12" customHeight="1" x14ac:dyDescent="0.25">
      <c r="A67" s="28">
        <v>57</v>
      </c>
      <c r="B67" s="34"/>
      <c r="C67" s="35" t="str">
        <f>IFERROR(ROUND((3.1416*(($A67+0.5)^2+($A67+0.5+VLOOKUP(C$11,katalogi!$A$2:$C$93,IF(Sortimenti!$A67&lt;28,2,3),0)*Sortimenti!C$12)^2)*Sortimenti!C$12)/80000,3),"")</f>
        <v/>
      </c>
      <c r="D67" s="42" t="str">
        <f t="shared" si="0"/>
        <v/>
      </c>
      <c r="E67" s="34"/>
      <c r="F67" s="35" t="str">
        <f>IFERROR(ROUND((3.1416*(($A67+0.5)^2+($A67+0.5+VLOOKUP(F$11,katalogi!$A$2:$C$93,IF(Sortimenti!$A67&lt;28,2,3),0)*Sortimenti!F$12)^2)*Sortimenti!F$12)/80000,3),"")</f>
        <v/>
      </c>
      <c r="G67" s="42" t="str">
        <f t="shared" si="1"/>
        <v/>
      </c>
      <c r="H67" s="32"/>
      <c r="I67" s="35" t="str">
        <f>IFERROR(ROUND((3.1416*(($A67+0.5)^2+($A67+0.5+VLOOKUP(I$11,katalogi!$A$2:$C$93,IF(Sortimenti!$A67&lt;28,2,3),0)*Sortimenti!I$12)^2)*Sortimenti!I$12)/80000,3),"")</f>
        <v/>
      </c>
      <c r="J67" s="42" t="str">
        <f t="shared" si="2"/>
        <v/>
      </c>
      <c r="K67" s="30"/>
      <c r="L67" s="35" t="str">
        <f>IFERROR(ROUND((3.1416*(($A67+0.5)^2+($A67+0.5+VLOOKUP(L$11,katalogi!$A$2:$C$93,IF(Sortimenti!$A67&lt;28,2,3),0)*Sortimenti!L$12)^2)*Sortimenti!L$12)/80000,3),"")</f>
        <v/>
      </c>
      <c r="M67" s="42" t="str">
        <f t="shared" si="3"/>
        <v/>
      </c>
      <c r="N67" s="32"/>
      <c r="O67" s="35" t="str">
        <f>IFERROR(ROUND((3.1416*(($A67+0.5)^2+($A67+0.5+VLOOKUP(O$11,katalogi!$A$2:$C$93,IF(Sortimenti!$A67&lt;28,2,3),0)*Sortimenti!O$12)^2)*Sortimenti!O$12)/80000,3),"")</f>
        <v/>
      </c>
      <c r="P67" s="42" t="str">
        <f t="shared" si="4"/>
        <v/>
      </c>
      <c r="Q67" s="32"/>
      <c r="R67" s="35" t="str">
        <f>IFERROR(ROUND((3.1416*(($A67+0.5)^2+($A67+0.5+VLOOKUP(R$11,katalogi!$A$2:$C$93,IF(Sortimenti!$A67&lt;28,2,3),0)*Sortimenti!R$12)^2)*Sortimenti!R$12)/80000,3),"")</f>
        <v/>
      </c>
      <c r="S67" s="42" t="str">
        <f t="shared" si="5"/>
        <v/>
      </c>
      <c r="T67" s="32"/>
      <c r="U67" s="35" t="str">
        <f>IFERROR(ROUND((3.1416*(($A67+0.5)^2+($A67+0.5+VLOOKUP(U$11,katalogi!$A$2:$C$93,IF(Sortimenti!$A67&lt;28,2,3),0)*Sortimenti!U$12)^2)*Sortimenti!U$12)/80000,3),"")</f>
        <v/>
      </c>
      <c r="V67" s="42" t="str">
        <f t="shared" si="6"/>
        <v/>
      </c>
      <c r="W67" s="30"/>
      <c r="X67" s="35" t="str">
        <f>IFERROR(ROUND((3.1416*(($A67+0.5)^2+($A67+0.5+VLOOKUP(X$11,katalogi!$A$2:$C$93,IF(Sortimenti!$A67&lt;28,2,3),0)*Sortimenti!X$12)^2)*Sortimenti!X$12)/80000,3),"")</f>
        <v/>
      </c>
      <c r="Y67" s="42" t="str">
        <f t="shared" si="7"/>
        <v/>
      </c>
      <c r="Z67" s="36"/>
      <c r="AA67" s="35" t="str">
        <f>IFERROR(ROUND((3.1416*(($A67+0.5)^2+($A67+0.5+VLOOKUP(AA$11,katalogi!$A$2:$C$93,IF(Sortimenti!$A67&lt;28,2,3),0)*Sortimenti!AA$12)^2)*Sortimenti!AA$12)/80000,3),"")</f>
        <v/>
      </c>
      <c r="AB67" s="42" t="str">
        <f t="shared" si="8"/>
        <v/>
      </c>
      <c r="AC67" s="30"/>
      <c r="AD67" s="35" t="str">
        <f>IFERROR(ROUND((3.1416*(($A67+0.5)^2+($A67+0.5+VLOOKUP(AD$11,katalogi!$A$2:$C$93,IF(Sortimenti!$A67&lt;28,2,3),0)*Sortimenti!AD$12)^2)*Sortimenti!AD$12)/80000,3),"")</f>
        <v/>
      </c>
      <c r="AE67" s="42" t="str">
        <f t="shared" si="9"/>
        <v/>
      </c>
      <c r="AF67" s="32"/>
      <c r="AG67" s="35" t="str">
        <f>IFERROR(ROUND((3.1416*(($A67+0.5)^2+($A67+0.5+VLOOKUP(AG$11,katalogi!$A$2:$C$93,IF(Sortimenti!$A67&lt;28,2,3),0)*Sortimenti!AG$12)^2)*Sortimenti!AG$12)/80000,3),"")</f>
        <v/>
      </c>
      <c r="AH67" s="42" t="str">
        <f t="shared" si="10"/>
        <v/>
      </c>
    </row>
    <row r="68" spans="1:34" ht="12" customHeight="1" x14ac:dyDescent="0.25">
      <c r="A68" s="28">
        <v>58</v>
      </c>
      <c r="B68" s="34"/>
      <c r="C68" s="35" t="str">
        <f>IFERROR(ROUND((3.1416*(($A68+0.5)^2+($A68+0.5+VLOOKUP(C$11,katalogi!$A$2:$C$93,IF(Sortimenti!$A68&lt;28,2,3),0)*Sortimenti!C$12)^2)*Sortimenti!C$12)/80000,3),"")</f>
        <v/>
      </c>
      <c r="D68" s="42" t="str">
        <f t="shared" si="0"/>
        <v/>
      </c>
      <c r="E68" s="34"/>
      <c r="F68" s="35" t="str">
        <f>IFERROR(ROUND((3.1416*(($A68+0.5)^2+($A68+0.5+VLOOKUP(F$11,katalogi!$A$2:$C$93,IF(Sortimenti!$A68&lt;28,2,3),0)*Sortimenti!F$12)^2)*Sortimenti!F$12)/80000,3),"")</f>
        <v/>
      </c>
      <c r="G68" s="42" t="str">
        <f t="shared" si="1"/>
        <v/>
      </c>
      <c r="H68" s="32"/>
      <c r="I68" s="35" t="str">
        <f>IFERROR(ROUND((3.1416*(($A68+0.5)^2+($A68+0.5+VLOOKUP(I$11,katalogi!$A$2:$C$93,IF(Sortimenti!$A68&lt;28,2,3),0)*Sortimenti!I$12)^2)*Sortimenti!I$12)/80000,3),"")</f>
        <v/>
      </c>
      <c r="J68" s="42" t="str">
        <f t="shared" si="2"/>
        <v/>
      </c>
      <c r="K68" s="30"/>
      <c r="L68" s="35" t="str">
        <f>IFERROR(ROUND((3.1416*(($A68+0.5)^2+($A68+0.5+VLOOKUP(L$11,katalogi!$A$2:$C$93,IF(Sortimenti!$A68&lt;28,2,3),0)*Sortimenti!L$12)^2)*Sortimenti!L$12)/80000,3),"")</f>
        <v/>
      </c>
      <c r="M68" s="42" t="str">
        <f t="shared" si="3"/>
        <v/>
      </c>
      <c r="N68" s="32"/>
      <c r="O68" s="35" t="str">
        <f>IFERROR(ROUND((3.1416*(($A68+0.5)^2+($A68+0.5+VLOOKUP(O$11,katalogi!$A$2:$C$93,IF(Sortimenti!$A68&lt;28,2,3),0)*Sortimenti!O$12)^2)*Sortimenti!O$12)/80000,3),"")</f>
        <v/>
      </c>
      <c r="P68" s="42" t="str">
        <f t="shared" si="4"/>
        <v/>
      </c>
      <c r="Q68" s="32"/>
      <c r="R68" s="35" t="str">
        <f>IFERROR(ROUND((3.1416*(($A68+0.5)^2+($A68+0.5+VLOOKUP(R$11,katalogi!$A$2:$C$93,IF(Sortimenti!$A68&lt;28,2,3),0)*Sortimenti!R$12)^2)*Sortimenti!R$12)/80000,3),"")</f>
        <v/>
      </c>
      <c r="S68" s="42" t="str">
        <f t="shared" si="5"/>
        <v/>
      </c>
      <c r="T68" s="32"/>
      <c r="U68" s="35" t="str">
        <f>IFERROR(ROUND((3.1416*(($A68+0.5)^2+($A68+0.5+VLOOKUP(U$11,katalogi!$A$2:$C$93,IF(Sortimenti!$A68&lt;28,2,3),0)*Sortimenti!U$12)^2)*Sortimenti!U$12)/80000,3),"")</f>
        <v/>
      </c>
      <c r="V68" s="42" t="str">
        <f t="shared" si="6"/>
        <v/>
      </c>
      <c r="W68" s="30"/>
      <c r="X68" s="35" t="str">
        <f>IFERROR(ROUND((3.1416*(($A68+0.5)^2+($A68+0.5+VLOOKUP(X$11,katalogi!$A$2:$C$93,IF(Sortimenti!$A68&lt;28,2,3),0)*Sortimenti!X$12)^2)*Sortimenti!X$12)/80000,3),"")</f>
        <v/>
      </c>
      <c r="Y68" s="42" t="str">
        <f t="shared" si="7"/>
        <v/>
      </c>
      <c r="Z68" s="36"/>
      <c r="AA68" s="35" t="str">
        <f>IFERROR(ROUND((3.1416*(($A68+0.5)^2+($A68+0.5+VLOOKUP(AA$11,katalogi!$A$2:$C$93,IF(Sortimenti!$A68&lt;28,2,3),0)*Sortimenti!AA$12)^2)*Sortimenti!AA$12)/80000,3),"")</f>
        <v/>
      </c>
      <c r="AB68" s="42" t="str">
        <f t="shared" si="8"/>
        <v/>
      </c>
      <c r="AC68" s="30"/>
      <c r="AD68" s="35" t="str">
        <f>IFERROR(ROUND((3.1416*(($A68+0.5)^2+($A68+0.5+VLOOKUP(AD$11,katalogi!$A$2:$C$93,IF(Sortimenti!$A68&lt;28,2,3),0)*Sortimenti!AD$12)^2)*Sortimenti!AD$12)/80000,3),"")</f>
        <v/>
      </c>
      <c r="AE68" s="42" t="str">
        <f t="shared" si="9"/>
        <v/>
      </c>
      <c r="AF68" s="32"/>
      <c r="AG68" s="35" t="str">
        <f>IFERROR(ROUND((3.1416*(($A68+0.5)^2+($A68+0.5+VLOOKUP(AG$11,katalogi!$A$2:$C$93,IF(Sortimenti!$A68&lt;28,2,3),0)*Sortimenti!AG$12)^2)*Sortimenti!AG$12)/80000,3),"")</f>
        <v/>
      </c>
      <c r="AH68" s="42" t="str">
        <f t="shared" si="10"/>
        <v/>
      </c>
    </row>
    <row r="69" spans="1:34" ht="12" customHeight="1" x14ac:dyDescent="0.25">
      <c r="A69" s="28">
        <v>59</v>
      </c>
      <c r="B69" s="34"/>
      <c r="C69" s="35" t="str">
        <f>IFERROR(ROUND((3.1416*(($A69+0.5)^2+($A69+0.5+VLOOKUP(C$11,katalogi!$A$2:$C$93,IF(Sortimenti!$A69&lt;28,2,3),0)*Sortimenti!C$12)^2)*Sortimenti!C$12)/80000,3),"")</f>
        <v/>
      </c>
      <c r="D69" s="42" t="str">
        <f t="shared" si="0"/>
        <v/>
      </c>
      <c r="E69" s="34"/>
      <c r="F69" s="35" t="str">
        <f>IFERROR(ROUND((3.1416*(($A69+0.5)^2+($A69+0.5+VLOOKUP(F$11,katalogi!$A$2:$C$93,IF(Sortimenti!$A69&lt;28,2,3),0)*Sortimenti!F$12)^2)*Sortimenti!F$12)/80000,3),"")</f>
        <v/>
      </c>
      <c r="G69" s="42" t="str">
        <f t="shared" si="1"/>
        <v/>
      </c>
      <c r="H69" s="32"/>
      <c r="I69" s="35" t="str">
        <f>IFERROR(ROUND((3.1416*(($A69+0.5)^2+($A69+0.5+VLOOKUP(I$11,katalogi!$A$2:$C$93,IF(Sortimenti!$A69&lt;28,2,3),0)*Sortimenti!I$12)^2)*Sortimenti!I$12)/80000,3),"")</f>
        <v/>
      </c>
      <c r="J69" s="42" t="str">
        <f t="shared" si="2"/>
        <v/>
      </c>
      <c r="K69" s="30"/>
      <c r="L69" s="35" t="str">
        <f>IFERROR(ROUND((3.1416*(($A69+0.5)^2+($A69+0.5+VLOOKUP(L$11,katalogi!$A$2:$C$93,IF(Sortimenti!$A69&lt;28,2,3),0)*Sortimenti!L$12)^2)*Sortimenti!L$12)/80000,3),"")</f>
        <v/>
      </c>
      <c r="M69" s="42" t="str">
        <f t="shared" si="3"/>
        <v/>
      </c>
      <c r="N69" s="32"/>
      <c r="O69" s="35" t="str">
        <f>IFERROR(ROUND((3.1416*(($A69+0.5)^2+($A69+0.5+VLOOKUP(O$11,katalogi!$A$2:$C$93,IF(Sortimenti!$A69&lt;28,2,3),0)*Sortimenti!O$12)^2)*Sortimenti!O$12)/80000,3),"")</f>
        <v/>
      </c>
      <c r="P69" s="42" t="str">
        <f t="shared" si="4"/>
        <v/>
      </c>
      <c r="Q69" s="32"/>
      <c r="R69" s="35" t="str">
        <f>IFERROR(ROUND((3.1416*(($A69+0.5)^2+($A69+0.5+VLOOKUP(R$11,katalogi!$A$2:$C$93,IF(Sortimenti!$A69&lt;28,2,3),0)*Sortimenti!R$12)^2)*Sortimenti!R$12)/80000,3),"")</f>
        <v/>
      </c>
      <c r="S69" s="42" t="str">
        <f t="shared" si="5"/>
        <v/>
      </c>
      <c r="T69" s="32"/>
      <c r="U69" s="35" t="str">
        <f>IFERROR(ROUND((3.1416*(($A69+0.5)^2+($A69+0.5+VLOOKUP(U$11,katalogi!$A$2:$C$93,IF(Sortimenti!$A69&lt;28,2,3),0)*Sortimenti!U$12)^2)*Sortimenti!U$12)/80000,3),"")</f>
        <v/>
      </c>
      <c r="V69" s="42" t="str">
        <f t="shared" si="6"/>
        <v/>
      </c>
      <c r="W69" s="30"/>
      <c r="X69" s="35" t="str">
        <f>IFERROR(ROUND((3.1416*(($A69+0.5)^2+($A69+0.5+VLOOKUP(X$11,katalogi!$A$2:$C$93,IF(Sortimenti!$A69&lt;28,2,3),0)*Sortimenti!X$12)^2)*Sortimenti!X$12)/80000,3),"")</f>
        <v/>
      </c>
      <c r="Y69" s="42" t="str">
        <f t="shared" si="7"/>
        <v/>
      </c>
      <c r="Z69" s="36"/>
      <c r="AA69" s="35" t="str">
        <f>IFERROR(ROUND((3.1416*(($A69+0.5)^2+($A69+0.5+VLOOKUP(AA$11,katalogi!$A$2:$C$93,IF(Sortimenti!$A69&lt;28,2,3),0)*Sortimenti!AA$12)^2)*Sortimenti!AA$12)/80000,3),"")</f>
        <v/>
      </c>
      <c r="AB69" s="42" t="str">
        <f t="shared" si="8"/>
        <v/>
      </c>
      <c r="AC69" s="30"/>
      <c r="AD69" s="35" t="str">
        <f>IFERROR(ROUND((3.1416*(($A69+0.5)^2+($A69+0.5+VLOOKUP(AD$11,katalogi!$A$2:$C$93,IF(Sortimenti!$A69&lt;28,2,3),0)*Sortimenti!AD$12)^2)*Sortimenti!AD$12)/80000,3),"")</f>
        <v/>
      </c>
      <c r="AE69" s="42" t="str">
        <f t="shared" si="9"/>
        <v/>
      </c>
      <c r="AF69" s="32"/>
      <c r="AG69" s="35" t="str">
        <f>IFERROR(ROUND((3.1416*(($A69+0.5)^2+($A69+0.5+VLOOKUP(AG$11,katalogi!$A$2:$C$93,IF(Sortimenti!$A69&lt;28,2,3),0)*Sortimenti!AG$12)^2)*Sortimenti!AG$12)/80000,3),"")</f>
        <v/>
      </c>
      <c r="AH69" s="42" t="str">
        <f t="shared" si="10"/>
        <v/>
      </c>
    </row>
    <row r="70" spans="1:34" ht="12" customHeight="1" x14ac:dyDescent="0.25">
      <c r="A70" s="28">
        <v>60</v>
      </c>
      <c r="B70" s="34"/>
      <c r="C70" s="35" t="str">
        <f>IFERROR(ROUND((3.1416*(($A70+0.5)^2+($A70+0.5+VLOOKUP(C$11,katalogi!$A$2:$C$93,IF(Sortimenti!$A70&lt;28,2,3),0)*Sortimenti!C$12)^2)*Sortimenti!C$12)/80000,3),"")</f>
        <v/>
      </c>
      <c r="D70" s="42" t="str">
        <f t="shared" si="0"/>
        <v/>
      </c>
      <c r="E70" s="34"/>
      <c r="F70" s="35" t="str">
        <f>IFERROR(ROUND((3.1416*(($A70+0.5)^2+($A70+0.5+VLOOKUP(F$11,katalogi!$A$2:$C$93,IF(Sortimenti!$A70&lt;28,2,3),0)*Sortimenti!F$12)^2)*Sortimenti!F$12)/80000,3),"")</f>
        <v/>
      </c>
      <c r="G70" s="42" t="str">
        <f t="shared" si="1"/>
        <v/>
      </c>
      <c r="H70" s="32"/>
      <c r="I70" s="35" t="str">
        <f>IFERROR(ROUND((3.1416*(($A70+0.5)^2+($A70+0.5+VLOOKUP(I$11,katalogi!$A$2:$C$93,IF(Sortimenti!$A70&lt;28,2,3),0)*Sortimenti!I$12)^2)*Sortimenti!I$12)/80000,3),"")</f>
        <v/>
      </c>
      <c r="J70" s="42" t="str">
        <f t="shared" si="2"/>
        <v/>
      </c>
      <c r="K70" s="30"/>
      <c r="L70" s="35" t="str">
        <f>IFERROR(ROUND((3.1416*(($A70+0.5)^2+($A70+0.5+VLOOKUP(L$11,katalogi!$A$2:$C$93,IF(Sortimenti!$A70&lt;28,2,3),0)*Sortimenti!L$12)^2)*Sortimenti!L$12)/80000,3),"")</f>
        <v/>
      </c>
      <c r="M70" s="42" t="str">
        <f t="shared" si="3"/>
        <v/>
      </c>
      <c r="N70" s="32"/>
      <c r="O70" s="35" t="str">
        <f>IFERROR(ROUND((3.1416*(($A70+0.5)^2+($A70+0.5+VLOOKUP(O$11,katalogi!$A$2:$C$93,IF(Sortimenti!$A70&lt;28,2,3),0)*Sortimenti!O$12)^2)*Sortimenti!O$12)/80000,3),"")</f>
        <v/>
      </c>
      <c r="P70" s="42" t="str">
        <f t="shared" si="4"/>
        <v/>
      </c>
      <c r="Q70" s="32"/>
      <c r="R70" s="35" t="str">
        <f>IFERROR(ROUND((3.1416*(($A70+0.5)^2+($A70+0.5+VLOOKUP(R$11,katalogi!$A$2:$C$93,IF(Sortimenti!$A70&lt;28,2,3),0)*Sortimenti!R$12)^2)*Sortimenti!R$12)/80000,3),"")</f>
        <v/>
      </c>
      <c r="S70" s="42" t="str">
        <f t="shared" si="5"/>
        <v/>
      </c>
      <c r="T70" s="32"/>
      <c r="U70" s="35" t="str">
        <f>IFERROR(ROUND((3.1416*(($A70+0.5)^2+($A70+0.5+VLOOKUP(U$11,katalogi!$A$2:$C$93,IF(Sortimenti!$A70&lt;28,2,3),0)*Sortimenti!U$12)^2)*Sortimenti!U$12)/80000,3),"")</f>
        <v/>
      </c>
      <c r="V70" s="42" t="str">
        <f t="shared" si="6"/>
        <v/>
      </c>
      <c r="W70" s="30"/>
      <c r="X70" s="35" t="str">
        <f>IFERROR(ROUND((3.1416*(($A70+0.5)^2+($A70+0.5+VLOOKUP(X$11,katalogi!$A$2:$C$93,IF(Sortimenti!$A70&lt;28,2,3),0)*Sortimenti!X$12)^2)*Sortimenti!X$12)/80000,3),"")</f>
        <v/>
      </c>
      <c r="Y70" s="42" t="str">
        <f t="shared" si="7"/>
        <v/>
      </c>
      <c r="Z70" s="36"/>
      <c r="AA70" s="35" t="str">
        <f>IFERROR(ROUND((3.1416*(($A70+0.5)^2+($A70+0.5+VLOOKUP(AA$11,katalogi!$A$2:$C$93,IF(Sortimenti!$A70&lt;28,2,3),0)*Sortimenti!AA$12)^2)*Sortimenti!AA$12)/80000,3),"")</f>
        <v/>
      </c>
      <c r="AB70" s="42" t="str">
        <f t="shared" si="8"/>
        <v/>
      </c>
      <c r="AC70" s="30"/>
      <c r="AD70" s="35" t="str">
        <f>IFERROR(ROUND((3.1416*(($A70+0.5)^2+($A70+0.5+VLOOKUP(AD$11,katalogi!$A$2:$C$93,IF(Sortimenti!$A70&lt;28,2,3),0)*Sortimenti!AD$12)^2)*Sortimenti!AD$12)/80000,3),"")</f>
        <v/>
      </c>
      <c r="AE70" s="42" t="str">
        <f t="shared" si="9"/>
        <v/>
      </c>
      <c r="AF70" s="32"/>
      <c r="AG70" s="35" t="str">
        <f>IFERROR(ROUND((3.1416*(($A70+0.5)^2+($A70+0.5+VLOOKUP(AG$11,katalogi!$A$2:$C$93,IF(Sortimenti!$A70&lt;28,2,3),0)*Sortimenti!AG$12)^2)*Sortimenti!AG$12)/80000,3),"")</f>
        <v/>
      </c>
      <c r="AH70" s="42" t="str">
        <f t="shared" si="10"/>
        <v/>
      </c>
    </row>
    <row r="71" spans="1:34" ht="12" customHeight="1" x14ac:dyDescent="0.25">
      <c r="A71" s="28">
        <v>61</v>
      </c>
      <c r="B71" s="34"/>
      <c r="C71" s="35" t="str">
        <f>IFERROR(ROUND((3.1416*(($A71+0.5)^2+($A71+0.5+VLOOKUP(C$11,katalogi!$A$2:$C$93,IF(Sortimenti!$A71&lt;28,2,3),0)*Sortimenti!C$12)^2)*Sortimenti!C$12)/80000,3),"")</f>
        <v/>
      </c>
      <c r="D71" s="42" t="str">
        <f t="shared" si="0"/>
        <v/>
      </c>
      <c r="E71" s="34"/>
      <c r="F71" s="35" t="str">
        <f>IFERROR(ROUND((3.1416*(($A71+0.5)^2+($A71+0.5+VLOOKUP(F$11,katalogi!$A$2:$C$93,IF(Sortimenti!$A71&lt;28,2,3),0)*Sortimenti!F$12)^2)*Sortimenti!F$12)/80000,3),"")</f>
        <v/>
      </c>
      <c r="G71" s="42" t="str">
        <f t="shared" si="1"/>
        <v/>
      </c>
      <c r="H71" s="32"/>
      <c r="I71" s="35" t="str">
        <f>IFERROR(ROUND((3.1416*(($A71+0.5)^2+($A71+0.5+VLOOKUP(I$11,katalogi!$A$2:$C$93,IF(Sortimenti!$A71&lt;28,2,3),0)*Sortimenti!I$12)^2)*Sortimenti!I$12)/80000,3),"")</f>
        <v/>
      </c>
      <c r="J71" s="42" t="str">
        <f t="shared" si="2"/>
        <v/>
      </c>
      <c r="K71" s="30"/>
      <c r="L71" s="35" t="str">
        <f>IFERROR(ROUND((3.1416*(($A71+0.5)^2+($A71+0.5+VLOOKUP(L$11,katalogi!$A$2:$C$93,IF(Sortimenti!$A71&lt;28,2,3),0)*Sortimenti!L$12)^2)*Sortimenti!L$12)/80000,3),"")</f>
        <v/>
      </c>
      <c r="M71" s="42" t="str">
        <f t="shared" si="3"/>
        <v/>
      </c>
      <c r="N71" s="32"/>
      <c r="O71" s="35" t="str">
        <f>IFERROR(ROUND((3.1416*(($A71+0.5)^2+($A71+0.5+VLOOKUP(O$11,katalogi!$A$2:$C$93,IF(Sortimenti!$A71&lt;28,2,3),0)*Sortimenti!O$12)^2)*Sortimenti!O$12)/80000,3),"")</f>
        <v/>
      </c>
      <c r="P71" s="42" t="str">
        <f t="shared" si="4"/>
        <v/>
      </c>
      <c r="Q71" s="32"/>
      <c r="R71" s="35" t="str">
        <f>IFERROR(ROUND((3.1416*(($A71+0.5)^2+($A71+0.5+VLOOKUP(R$11,katalogi!$A$2:$C$93,IF(Sortimenti!$A71&lt;28,2,3),0)*Sortimenti!R$12)^2)*Sortimenti!R$12)/80000,3),"")</f>
        <v/>
      </c>
      <c r="S71" s="42" t="str">
        <f t="shared" si="5"/>
        <v/>
      </c>
      <c r="T71" s="32"/>
      <c r="U71" s="35" t="str">
        <f>IFERROR(ROUND((3.1416*(($A71+0.5)^2+($A71+0.5+VLOOKUP(U$11,katalogi!$A$2:$C$93,IF(Sortimenti!$A71&lt;28,2,3),0)*Sortimenti!U$12)^2)*Sortimenti!U$12)/80000,3),"")</f>
        <v/>
      </c>
      <c r="V71" s="42" t="str">
        <f t="shared" si="6"/>
        <v/>
      </c>
      <c r="W71" s="30"/>
      <c r="X71" s="35" t="str">
        <f>IFERROR(ROUND((3.1416*(($A71+0.5)^2+($A71+0.5+VLOOKUP(X$11,katalogi!$A$2:$C$93,IF(Sortimenti!$A71&lt;28,2,3),0)*Sortimenti!X$12)^2)*Sortimenti!X$12)/80000,3),"")</f>
        <v/>
      </c>
      <c r="Y71" s="42" t="str">
        <f t="shared" si="7"/>
        <v/>
      </c>
      <c r="Z71" s="36"/>
      <c r="AA71" s="35" t="str">
        <f>IFERROR(ROUND((3.1416*(($A71+0.5)^2+($A71+0.5+VLOOKUP(AA$11,katalogi!$A$2:$C$93,IF(Sortimenti!$A71&lt;28,2,3),0)*Sortimenti!AA$12)^2)*Sortimenti!AA$12)/80000,3),"")</f>
        <v/>
      </c>
      <c r="AB71" s="42" t="str">
        <f t="shared" si="8"/>
        <v/>
      </c>
      <c r="AC71" s="30"/>
      <c r="AD71" s="35" t="str">
        <f>IFERROR(ROUND((3.1416*(($A71+0.5)^2+($A71+0.5+VLOOKUP(AD$11,katalogi!$A$2:$C$93,IF(Sortimenti!$A71&lt;28,2,3),0)*Sortimenti!AD$12)^2)*Sortimenti!AD$12)/80000,3),"")</f>
        <v/>
      </c>
      <c r="AE71" s="42" t="str">
        <f t="shared" si="9"/>
        <v/>
      </c>
      <c r="AF71" s="32"/>
      <c r="AG71" s="35" t="str">
        <f>IFERROR(ROUND((3.1416*(($A71+0.5)^2+($A71+0.5+VLOOKUP(AG$11,katalogi!$A$2:$C$93,IF(Sortimenti!$A71&lt;28,2,3),0)*Sortimenti!AG$12)^2)*Sortimenti!AG$12)/80000,3),"")</f>
        <v/>
      </c>
      <c r="AH71" s="42" t="str">
        <f t="shared" si="10"/>
        <v/>
      </c>
    </row>
    <row r="72" spans="1:34" ht="12" customHeight="1" x14ac:dyDescent="0.25">
      <c r="A72" s="28">
        <v>62</v>
      </c>
      <c r="B72" s="34"/>
      <c r="C72" s="35" t="str">
        <f>IFERROR(ROUND((3.1416*(($A72+0.5)^2+($A72+0.5+VLOOKUP(C$11,katalogi!$A$2:$C$93,IF(Sortimenti!$A72&lt;28,2,3),0)*Sortimenti!C$12)^2)*Sortimenti!C$12)/80000,3),"")</f>
        <v/>
      </c>
      <c r="D72" s="42" t="str">
        <f t="shared" si="0"/>
        <v/>
      </c>
      <c r="E72" s="34"/>
      <c r="F72" s="35" t="str">
        <f>IFERROR(ROUND((3.1416*(($A72+0.5)^2+($A72+0.5+VLOOKUP(F$11,katalogi!$A$2:$C$93,IF(Sortimenti!$A72&lt;28,2,3),0)*Sortimenti!F$12)^2)*Sortimenti!F$12)/80000,3),"")</f>
        <v/>
      </c>
      <c r="G72" s="42" t="str">
        <f t="shared" si="1"/>
        <v/>
      </c>
      <c r="H72" s="32"/>
      <c r="I72" s="35" t="str">
        <f>IFERROR(ROUND((3.1416*(($A72+0.5)^2+($A72+0.5+VLOOKUP(I$11,katalogi!$A$2:$C$93,IF(Sortimenti!$A72&lt;28,2,3),0)*Sortimenti!I$12)^2)*Sortimenti!I$12)/80000,3),"")</f>
        <v/>
      </c>
      <c r="J72" s="42" t="str">
        <f t="shared" si="2"/>
        <v/>
      </c>
      <c r="K72" s="30"/>
      <c r="L72" s="35" t="str">
        <f>IFERROR(ROUND((3.1416*(($A72+0.5)^2+($A72+0.5+VLOOKUP(L$11,katalogi!$A$2:$C$93,IF(Sortimenti!$A72&lt;28,2,3),0)*Sortimenti!L$12)^2)*Sortimenti!L$12)/80000,3),"")</f>
        <v/>
      </c>
      <c r="M72" s="42" t="str">
        <f t="shared" si="3"/>
        <v/>
      </c>
      <c r="N72" s="32"/>
      <c r="O72" s="35" t="str">
        <f>IFERROR(ROUND((3.1416*(($A72+0.5)^2+($A72+0.5+VLOOKUP(O$11,katalogi!$A$2:$C$93,IF(Sortimenti!$A72&lt;28,2,3),0)*Sortimenti!O$12)^2)*Sortimenti!O$12)/80000,3),"")</f>
        <v/>
      </c>
      <c r="P72" s="42" t="str">
        <f t="shared" si="4"/>
        <v/>
      </c>
      <c r="Q72" s="32"/>
      <c r="R72" s="35" t="str">
        <f>IFERROR(ROUND((3.1416*(($A72+0.5)^2+($A72+0.5+VLOOKUP(R$11,katalogi!$A$2:$C$93,IF(Sortimenti!$A72&lt;28,2,3),0)*Sortimenti!R$12)^2)*Sortimenti!R$12)/80000,3),"")</f>
        <v/>
      </c>
      <c r="S72" s="42" t="str">
        <f t="shared" si="5"/>
        <v/>
      </c>
      <c r="T72" s="32"/>
      <c r="U72" s="35" t="str">
        <f>IFERROR(ROUND((3.1416*(($A72+0.5)^2+($A72+0.5+VLOOKUP(U$11,katalogi!$A$2:$C$93,IF(Sortimenti!$A72&lt;28,2,3),0)*Sortimenti!U$12)^2)*Sortimenti!U$12)/80000,3),"")</f>
        <v/>
      </c>
      <c r="V72" s="42" t="str">
        <f t="shared" si="6"/>
        <v/>
      </c>
      <c r="W72" s="30"/>
      <c r="X72" s="35" t="str">
        <f>IFERROR(ROUND((3.1416*(($A72+0.5)^2+($A72+0.5+VLOOKUP(X$11,katalogi!$A$2:$C$93,IF(Sortimenti!$A72&lt;28,2,3),0)*Sortimenti!X$12)^2)*Sortimenti!X$12)/80000,3),"")</f>
        <v/>
      </c>
      <c r="Y72" s="42" t="str">
        <f t="shared" si="7"/>
        <v/>
      </c>
      <c r="Z72" s="36"/>
      <c r="AA72" s="35" t="str">
        <f>IFERROR(ROUND((3.1416*(($A72+0.5)^2+($A72+0.5+VLOOKUP(AA$11,katalogi!$A$2:$C$93,IF(Sortimenti!$A72&lt;28,2,3),0)*Sortimenti!AA$12)^2)*Sortimenti!AA$12)/80000,3),"")</f>
        <v/>
      </c>
      <c r="AB72" s="42" t="str">
        <f t="shared" si="8"/>
        <v/>
      </c>
      <c r="AC72" s="30"/>
      <c r="AD72" s="35" t="str">
        <f>IFERROR(ROUND((3.1416*(($A72+0.5)^2+($A72+0.5+VLOOKUP(AD$11,katalogi!$A$2:$C$93,IF(Sortimenti!$A72&lt;28,2,3),0)*Sortimenti!AD$12)^2)*Sortimenti!AD$12)/80000,3),"")</f>
        <v/>
      </c>
      <c r="AE72" s="42" t="str">
        <f t="shared" si="9"/>
        <v/>
      </c>
      <c r="AF72" s="32"/>
      <c r="AG72" s="35" t="str">
        <f>IFERROR(ROUND((3.1416*(($A72+0.5)^2+($A72+0.5+VLOOKUP(AG$11,katalogi!$A$2:$C$93,IF(Sortimenti!$A72&lt;28,2,3),0)*Sortimenti!AG$12)^2)*Sortimenti!AG$12)/80000,3),"")</f>
        <v/>
      </c>
      <c r="AH72" s="42" t="str">
        <f t="shared" si="10"/>
        <v/>
      </c>
    </row>
    <row r="73" spans="1:34" ht="12" customHeight="1" x14ac:dyDescent="0.25">
      <c r="A73" s="28">
        <v>63</v>
      </c>
      <c r="B73" s="34"/>
      <c r="C73" s="35" t="str">
        <f>IFERROR(ROUND((3.1416*(($A73+0.5)^2+($A73+0.5+VLOOKUP(C$11,katalogi!$A$2:$C$93,IF(Sortimenti!$A73&lt;28,2,3),0)*Sortimenti!C$12)^2)*Sortimenti!C$12)/80000,3),"")</f>
        <v/>
      </c>
      <c r="D73" s="42" t="str">
        <f t="shared" si="0"/>
        <v/>
      </c>
      <c r="E73" s="34"/>
      <c r="F73" s="35" t="str">
        <f>IFERROR(ROUND((3.1416*(($A73+0.5)^2+($A73+0.5+VLOOKUP(F$11,katalogi!$A$2:$C$93,IF(Sortimenti!$A73&lt;28,2,3),0)*Sortimenti!F$12)^2)*Sortimenti!F$12)/80000,3),"")</f>
        <v/>
      </c>
      <c r="G73" s="42" t="str">
        <f t="shared" si="1"/>
        <v/>
      </c>
      <c r="H73" s="32"/>
      <c r="I73" s="35" t="str">
        <f>IFERROR(ROUND((3.1416*(($A73+0.5)^2+($A73+0.5+VLOOKUP(I$11,katalogi!$A$2:$C$93,IF(Sortimenti!$A73&lt;28,2,3),0)*Sortimenti!I$12)^2)*Sortimenti!I$12)/80000,3),"")</f>
        <v/>
      </c>
      <c r="J73" s="42" t="str">
        <f t="shared" si="2"/>
        <v/>
      </c>
      <c r="K73" s="30"/>
      <c r="L73" s="35" t="str">
        <f>IFERROR(ROUND((3.1416*(($A73+0.5)^2+($A73+0.5+VLOOKUP(L$11,katalogi!$A$2:$C$93,IF(Sortimenti!$A73&lt;28,2,3),0)*Sortimenti!L$12)^2)*Sortimenti!L$12)/80000,3),"")</f>
        <v/>
      </c>
      <c r="M73" s="42" t="str">
        <f t="shared" si="3"/>
        <v/>
      </c>
      <c r="N73" s="32"/>
      <c r="O73" s="35" t="str">
        <f>IFERROR(ROUND((3.1416*(($A73+0.5)^2+($A73+0.5+VLOOKUP(O$11,katalogi!$A$2:$C$93,IF(Sortimenti!$A73&lt;28,2,3),0)*Sortimenti!O$12)^2)*Sortimenti!O$12)/80000,3),"")</f>
        <v/>
      </c>
      <c r="P73" s="42" t="str">
        <f t="shared" si="4"/>
        <v/>
      </c>
      <c r="Q73" s="32"/>
      <c r="R73" s="35" t="str">
        <f>IFERROR(ROUND((3.1416*(($A73+0.5)^2+($A73+0.5+VLOOKUP(R$11,katalogi!$A$2:$C$93,IF(Sortimenti!$A73&lt;28,2,3),0)*Sortimenti!R$12)^2)*Sortimenti!R$12)/80000,3),"")</f>
        <v/>
      </c>
      <c r="S73" s="42" t="str">
        <f t="shared" si="5"/>
        <v/>
      </c>
      <c r="T73" s="32"/>
      <c r="U73" s="35" t="str">
        <f>IFERROR(ROUND((3.1416*(($A73+0.5)^2+($A73+0.5+VLOOKUP(U$11,katalogi!$A$2:$C$93,IF(Sortimenti!$A73&lt;28,2,3),0)*Sortimenti!U$12)^2)*Sortimenti!U$12)/80000,3),"")</f>
        <v/>
      </c>
      <c r="V73" s="42" t="str">
        <f t="shared" si="6"/>
        <v/>
      </c>
      <c r="W73" s="30"/>
      <c r="X73" s="35" t="str">
        <f>IFERROR(ROUND((3.1416*(($A73+0.5)^2+($A73+0.5+VLOOKUP(X$11,katalogi!$A$2:$C$93,IF(Sortimenti!$A73&lt;28,2,3),0)*Sortimenti!X$12)^2)*Sortimenti!X$12)/80000,3),"")</f>
        <v/>
      </c>
      <c r="Y73" s="42" t="str">
        <f t="shared" si="7"/>
        <v/>
      </c>
      <c r="Z73" s="36"/>
      <c r="AA73" s="35" t="str">
        <f>IFERROR(ROUND((3.1416*(($A73+0.5)^2+($A73+0.5+VLOOKUP(AA$11,katalogi!$A$2:$C$93,IF(Sortimenti!$A73&lt;28,2,3),0)*Sortimenti!AA$12)^2)*Sortimenti!AA$12)/80000,3),"")</f>
        <v/>
      </c>
      <c r="AB73" s="42" t="str">
        <f t="shared" si="8"/>
        <v/>
      </c>
      <c r="AC73" s="30"/>
      <c r="AD73" s="35" t="str">
        <f>IFERROR(ROUND((3.1416*(($A73+0.5)^2+($A73+0.5+VLOOKUP(AD$11,katalogi!$A$2:$C$93,IF(Sortimenti!$A73&lt;28,2,3),0)*Sortimenti!AD$12)^2)*Sortimenti!AD$12)/80000,3),"")</f>
        <v/>
      </c>
      <c r="AE73" s="42" t="str">
        <f t="shared" si="9"/>
        <v/>
      </c>
      <c r="AF73" s="32"/>
      <c r="AG73" s="35" t="str">
        <f>IFERROR(ROUND((3.1416*(($A73+0.5)^2+($A73+0.5+VLOOKUP(AG$11,katalogi!$A$2:$C$93,IF(Sortimenti!$A73&lt;28,2,3),0)*Sortimenti!AG$12)^2)*Sortimenti!AG$12)/80000,3),"")</f>
        <v/>
      </c>
      <c r="AH73" s="42" t="str">
        <f t="shared" si="10"/>
        <v/>
      </c>
    </row>
    <row r="74" spans="1:34" ht="12" customHeight="1" x14ac:dyDescent="0.25">
      <c r="A74" s="28">
        <v>64</v>
      </c>
      <c r="B74" s="34"/>
      <c r="C74" s="35" t="str">
        <f>IFERROR(ROUND((3.1416*(($A74+0.5)^2+($A74+0.5+VLOOKUP(C$11,katalogi!$A$2:$C$93,IF(Sortimenti!$A74&lt;28,2,3),0)*Sortimenti!C$12)^2)*Sortimenti!C$12)/80000,3),"")</f>
        <v/>
      </c>
      <c r="D74" s="42" t="str">
        <f t="shared" si="0"/>
        <v/>
      </c>
      <c r="E74" s="34"/>
      <c r="F74" s="35" t="str">
        <f>IFERROR(ROUND((3.1416*(($A74+0.5)^2+($A74+0.5+VLOOKUP(F$11,katalogi!$A$2:$C$93,IF(Sortimenti!$A74&lt;28,2,3),0)*Sortimenti!F$12)^2)*Sortimenti!F$12)/80000,3),"")</f>
        <v/>
      </c>
      <c r="G74" s="42" t="str">
        <f t="shared" si="1"/>
        <v/>
      </c>
      <c r="H74" s="32"/>
      <c r="I74" s="35" t="str">
        <f>IFERROR(ROUND((3.1416*(($A74+0.5)^2+($A74+0.5+VLOOKUP(I$11,katalogi!$A$2:$C$93,IF(Sortimenti!$A74&lt;28,2,3),0)*Sortimenti!I$12)^2)*Sortimenti!I$12)/80000,3),"")</f>
        <v/>
      </c>
      <c r="J74" s="42" t="str">
        <f t="shared" si="2"/>
        <v/>
      </c>
      <c r="K74" s="30"/>
      <c r="L74" s="35" t="str">
        <f>IFERROR(ROUND((3.1416*(($A74+0.5)^2+($A74+0.5+VLOOKUP(L$11,katalogi!$A$2:$C$93,IF(Sortimenti!$A74&lt;28,2,3),0)*Sortimenti!L$12)^2)*Sortimenti!L$12)/80000,3),"")</f>
        <v/>
      </c>
      <c r="M74" s="42" t="str">
        <f t="shared" si="3"/>
        <v/>
      </c>
      <c r="N74" s="32"/>
      <c r="O74" s="35" t="str">
        <f>IFERROR(ROUND((3.1416*(($A74+0.5)^2+($A74+0.5+VLOOKUP(O$11,katalogi!$A$2:$C$93,IF(Sortimenti!$A74&lt;28,2,3),0)*Sortimenti!O$12)^2)*Sortimenti!O$12)/80000,3),"")</f>
        <v/>
      </c>
      <c r="P74" s="42" t="str">
        <f t="shared" si="4"/>
        <v/>
      </c>
      <c r="Q74" s="32"/>
      <c r="R74" s="35" t="str">
        <f>IFERROR(ROUND((3.1416*(($A74+0.5)^2+($A74+0.5+VLOOKUP(R$11,katalogi!$A$2:$C$93,IF(Sortimenti!$A74&lt;28,2,3),0)*Sortimenti!R$12)^2)*Sortimenti!R$12)/80000,3),"")</f>
        <v/>
      </c>
      <c r="S74" s="42" t="str">
        <f t="shared" si="5"/>
        <v/>
      </c>
      <c r="T74" s="32"/>
      <c r="U74" s="35" t="str">
        <f>IFERROR(ROUND((3.1416*(($A74+0.5)^2+($A74+0.5+VLOOKUP(U$11,katalogi!$A$2:$C$93,IF(Sortimenti!$A74&lt;28,2,3),0)*Sortimenti!U$12)^2)*Sortimenti!U$12)/80000,3),"")</f>
        <v/>
      </c>
      <c r="V74" s="42" t="str">
        <f t="shared" si="6"/>
        <v/>
      </c>
      <c r="W74" s="30"/>
      <c r="X74" s="35" t="str">
        <f>IFERROR(ROUND((3.1416*(($A74+0.5)^2+($A74+0.5+VLOOKUP(X$11,katalogi!$A$2:$C$93,IF(Sortimenti!$A74&lt;28,2,3),0)*Sortimenti!X$12)^2)*Sortimenti!X$12)/80000,3),"")</f>
        <v/>
      </c>
      <c r="Y74" s="42" t="str">
        <f t="shared" si="7"/>
        <v/>
      </c>
      <c r="Z74" s="36"/>
      <c r="AA74" s="35" t="str">
        <f>IFERROR(ROUND((3.1416*(($A74+0.5)^2+($A74+0.5+VLOOKUP(AA$11,katalogi!$A$2:$C$93,IF(Sortimenti!$A74&lt;28,2,3),0)*Sortimenti!AA$12)^2)*Sortimenti!AA$12)/80000,3),"")</f>
        <v/>
      </c>
      <c r="AB74" s="42" t="str">
        <f t="shared" si="8"/>
        <v/>
      </c>
      <c r="AC74" s="30"/>
      <c r="AD74" s="35" t="str">
        <f>IFERROR(ROUND((3.1416*(($A74+0.5)^2+($A74+0.5+VLOOKUP(AD$11,katalogi!$A$2:$C$93,IF(Sortimenti!$A74&lt;28,2,3),0)*Sortimenti!AD$12)^2)*Sortimenti!AD$12)/80000,3),"")</f>
        <v/>
      </c>
      <c r="AE74" s="42" t="str">
        <f t="shared" si="9"/>
        <v/>
      </c>
      <c r="AF74" s="32"/>
      <c r="AG74" s="35" t="str">
        <f>IFERROR(ROUND((3.1416*(($A74+0.5)^2+($A74+0.5+VLOOKUP(AG$11,katalogi!$A$2:$C$93,IF(Sortimenti!$A74&lt;28,2,3),0)*Sortimenti!AG$12)^2)*Sortimenti!AG$12)/80000,3),"")</f>
        <v/>
      </c>
      <c r="AH74" s="42" t="str">
        <f t="shared" si="10"/>
        <v/>
      </c>
    </row>
    <row r="75" spans="1:34" ht="12" customHeight="1" x14ac:dyDescent="0.25">
      <c r="A75" s="28">
        <v>65</v>
      </c>
      <c r="B75" s="34"/>
      <c r="C75" s="35" t="str">
        <f>IFERROR(ROUND((3.1416*(($A75+0.5)^2+($A75+0.5+VLOOKUP(C$11,katalogi!$A$2:$C$93,IF(Sortimenti!$A75&lt;28,2,3),0)*Sortimenti!C$12)^2)*Sortimenti!C$12)/80000,3),"")</f>
        <v/>
      </c>
      <c r="D75" s="42" t="str">
        <f t="shared" si="0"/>
        <v/>
      </c>
      <c r="E75" s="34"/>
      <c r="F75" s="35" t="str">
        <f>IFERROR(ROUND((3.1416*(($A75+0.5)^2+($A75+0.5+VLOOKUP(F$11,katalogi!$A$2:$C$93,IF(Sortimenti!$A75&lt;28,2,3),0)*Sortimenti!F$12)^2)*Sortimenti!F$12)/80000,3),"")</f>
        <v/>
      </c>
      <c r="G75" s="42" t="str">
        <f t="shared" si="1"/>
        <v/>
      </c>
      <c r="H75" s="32"/>
      <c r="I75" s="35" t="str">
        <f>IFERROR(ROUND((3.1416*(($A75+0.5)^2+($A75+0.5+VLOOKUP(I$11,katalogi!$A$2:$C$93,IF(Sortimenti!$A75&lt;28,2,3),0)*Sortimenti!I$12)^2)*Sortimenti!I$12)/80000,3),"")</f>
        <v/>
      </c>
      <c r="J75" s="42" t="str">
        <f t="shared" si="2"/>
        <v/>
      </c>
      <c r="K75" s="30"/>
      <c r="L75" s="35" t="str">
        <f>IFERROR(ROUND((3.1416*(($A75+0.5)^2+($A75+0.5+VLOOKUP(L$11,katalogi!$A$2:$C$93,IF(Sortimenti!$A75&lt;28,2,3),0)*Sortimenti!L$12)^2)*Sortimenti!L$12)/80000,3),"")</f>
        <v/>
      </c>
      <c r="M75" s="42" t="str">
        <f t="shared" si="3"/>
        <v/>
      </c>
      <c r="N75" s="32"/>
      <c r="O75" s="35" t="str">
        <f>IFERROR(ROUND((3.1416*(($A75+0.5)^2+($A75+0.5+VLOOKUP(O$11,katalogi!$A$2:$C$93,IF(Sortimenti!$A75&lt;28,2,3),0)*Sortimenti!O$12)^2)*Sortimenti!O$12)/80000,3),"")</f>
        <v/>
      </c>
      <c r="P75" s="42" t="str">
        <f t="shared" si="4"/>
        <v/>
      </c>
      <c r="Q75" s="32"/>
      <c r="R75" s="35" t="str">
        <f>IFERROR(ROUND((3.1416*(($A75+0.5)^2+($A75+0.5+VLOOKUP(R$11,katalogi!$A$2:$C$93,IF(Sortimenti!$A75&lt;28,2,3),0)*Sortimenti!R$12)^2)*Sortimenti!R$12)/80000,3),"")</f>
        <v/>
      </c>
      <c r="S75" s="42" t="str">
        <f t="shared" si="5"/>
        <v/>
      </c>
      <c r="T75" s="32"/>
      <c r="U75" s="35" t="str">
        <f>IFERROR(ROUND((3.1416*(($A75+0.5)^2+($A75+0.5+VLOOKUP(U$11,katalogi!$A$2:$C$93,IF(Sortimenti!$A75&lt;28,2,3),0)*Sortimenti!U$12)^2)*Sortimenti!U$12)/80000,3),"")</f>
        <v/>
      </c>
      <c r="V75" s="42" t="str">
        <f t="shared" si="6"/>
        <v/>
      </c>
      <c r="W75" s="30"/>
      <c r="X75" s="35" t="str">
        <f>IFERROR(ROUND((3.1416*(($A75+0.5)^2+($A75+0.5+VLOOKUP(X$11,katalogi!$A$2:$C$93,IF(Sortimenti!$A75&lt;28,2,3),0)*Sortimenti!X$12)^2)*Sortimenti!X$12)/80000,3),"")</f>
        <v/>
      </c>
      <c r="Y75" s="42" t="str">
        <f t="shared" si="7"/>
        <v/>
      </c>
      <c r="Z75" s="36"/>
      <c r="AA75" s="35" t="str">
        <f>IFERROR(ROUND((3.1416*(($A75+0.5)^2+($A75+0.5+VLOOKUP(AA$11,katalogi!$A$2:$C$93,IF(Sortimenti!$A75&lt;28,2,3),0)*Sortimenti!AA$12)^2)*Sortimenti!AA$12)/80000,3),"")</f>
        <v/>
      </c>
      <c r="AB75" s="42" t="str">
        <f t="shared" si="8"/>
        <v/>
      </c>
      <c r="AC75" s="30"/>
      <c r="AD75" s="35" t="str">
        <f>IFERROR(ROUND((3.1416*(($A75+0.5)^2+($A75+0.5+VLOOKUP(AD$11,katalogi!$A$2:$C$93,IF(Sortimenti!$A75&lt;28,2,3),0)*Sortimenti!AD$12)^2)*Sortimenti!AD$12)/80000,3),"")</f>
        <v/>
      </c>
      <c r="AE75" s="42" t="str">
        <f t="shared" si="9"/>
        <v/>
      </c>
      <c r="AF75" s="32"/>
      <c r="AG75" s="35" t="str">
        <f>IFERROR(ROUND((3.1416*(($A75+0.5)^2+($A75+0.5+VLOOKUP(AG$11,katalogi!$A$2:$C$93,IF(Sortimenti!$A75&lt;28,2,3),0)*Sortimenti!AG$12)^2)*Sortimenti!AG$12)/80000,3),"")</f>
        <v/>
      </c>
      <c r="AH75" s="42" t="str">
        <f t="shared" si="10"/>
        <v/>
      </c>
    </row>
    <row r="76" spans="1:34" ht="12" customHeight="1" x14ac:dyDescent="0.25">
      <c r="A76" s="28">
        <v>66</v>
      </c>
      <c r="B76" s="34"/>
      <c r="C76" s="35" t="str">
        <f>IFERROR(ROUND((3.1416*(($A76+0.5)^2+($A76+0.5+VLOOKUP(C$11,katalogi!$A$2:$C$93,IF(Sortimenti!$A76&lt;28,2,3),0)*Sortimenti!C$12)^2)*Sortimenti!C$12)/80000,3),"")</f>
        <v/>
      </c>
      <c r="D76" s="42" t="str">
        <f t="shared" si="0"/>
        <v/>
      </c>
      <c r="E76" s="34"/>
      <c r="F76" s="35" t="str">
        <f>IFERROR(ROUND((3.1416*(($A76+0.5)^2+($A76+0.5+VLOOKUP(F$11,katalogi!$A$2:$C$93,IF(Sortimenti!$A76&lt;28,2,3),0)*Sortimenti!F$12)^2)*Sortimenti!F$12)/80000,3),"")</f>
        <v/>
      </c>
      <c r="G76" s="42" t="str">
        <f t="shared" si="1"/>
        <v/>
      </c>
      <c r="H76" s="32"/>
      <c r="I76" s="35" t="str">
        <f>IFERROR(ROUND((3.1416*(($A76+0.5)^2+($A76+0.5+VLOOKUP(I$11,katalogi!$A$2:$C$93,IF(Sortimenti!$A76&lt;28,2,3),0)*Sortimenti!I$12)^2)*Sortimenti!I$12)/80000,3),"")</f>
        <v/>
      </c>
      <c r="J76" s="42" t="str">
        <f t="shared" si="2"/>
        <v/>
      </c>
      <c r="K76" s="30"/>
      <c r="L76" s="35" t="str">
        <f>IFERROR(ROUND((3.1416*(($A76+0.5)^2+($A76+0.5+VLOOKUP(L$11,katalogi!$A$2:$C$93,IF(Sortimenti!$A76&lt;28,2,3),0)*Sortimenti!L$12)^2)*Sortimenti!L$12)/80000,3),"")</f>
        <v/>
      </c>
      <c r="M76" s="42" t="str">
        <f t="shared" si="3"/>
        <v/>
      </c>
      <c r="N76" s="32"/>
      <c r="O76" s="35" t="str">
        <f>IFERROR(ROUND((3.1416*(($A76+0.5)^2+($A76+0.5+VLOOKUP(O$11,katalogi!$A$2:$C$93,IF(Sortimenti!$A76&lt;28,2,3),0)*Sortimenti!O$12)^2)*Sortimenti!O$12)/80000,3),"")</f>
        <v/>
      </c>
      <c r="P76" s="42" t="str">
        <f t="shared" si="4"/>
        <v/>
      </c>
      <c r="Q76" s="32"/>
      <c r="R76" s="35" t="str">
        <f>IFERROR(ROUND((3.1416*(($A76+0.5)^2+($A76+0.5+VLOOKUP(R$11,katalogi!$A$2:$C$93,IF(Sortimenti!$A76&lt;28,2,3),0)*Sortimenti!R$12)^2)*Sortimenti!R$12)/80000,3),"")</f>
        <v/>
      </c>
      <c r="S76" s="42" t="str">
        <f t="shared" si="5"/>
        <v/>
      </c>
      <c r="T76" s="32"/>
      <c r="U76" s="35" t="str">
        <f>IFERROR(ROUND((3.1416*(($A76+0.5)^2+($A76+0.5+VLOOKUP(U$11,katalogi!$A$2:$C$93,IF(Sortimenti!$A76&lt;28,2,3),0)*Sortimenti!U$12)^2)*Sortimenti!U$12)/80000,3),"")</f>
        <v/>
      </c>
      <c r="V76" s="42" t="str">
        <f t="shared" si="6"/>
        <v/>
      </c>
      <c r="W76" s="30"/>
      <c r="X76" s="35" t="str">
        <f>IFERROR(ROUND((3.1416*(($A76+0.5)^2+($A76+0.5+VLOOKUP(X$11,katalogi!$A$2:$C$93,IF(Sortimenti!$A76&lt;28,2,3),0)*Sortimenti!X$12)^2)*Sortimenti!X$12)/80000,3),"")</f>
        <v/>
      </c>
      <c r="Y76" s="42" t="str">
        <f t="shared" si="7"/>
        <v/>
      </c>
      <c r="Z76" s="36"/>
      <c r="AA76" s="35" t="str">
        <f>IFERROR(ROUND((3.1416*(($A76+0.5)^2+($A76+0.5+VLOOKUP(AA$11,katalogi!$A$2:$C$93,IF(Sortimenti!$A76&lt;28,2,3),0)*Sortimenti!AA$12)^2)*Sortimenti!AA$12)/80000,3),"")</f>
        <v/>
      </c>
      <c r="AB76" s="42" t="str">
        <f t="shared" si="8"/>
        <v/>
      </c>
      <c r="AC76" s="30"/>
      <c r="AD76" s="35" t="str">
        <f>IFERROR(ROUND((3.1416*(($A76+0.5)^2+($A76+0.5+VLOOKUP(AD$11,katalogi!$A$2:$C$93,IF(Sortimenti!$A76&lt;28,2,3),0)*Sortimenti!AD$12)^2)*Sortimenti!AD$12)/80000,3),"")</f>
        <v/>
      </c>
      <c r="AE76" s="42" t="str">
        <f t="shared" si="9"/>
        <v/>
      </c>
      <c r="AF76" s="32"/>
      <c r="AG76" s="35" t="str">
        <f>IFERROR(ROUND((3.1416*(($A76+0.5)^2+($A76+0.5+VLOOKUP(AG$11,katalogi!$A$2:$C$93,IF(Sortimenti!$A76&lt;28,2,3),0)*Sortimenti!AG$12)^2)*Sortimenti!AG$12)/80000,3),"")</f>
        <v/>
      </c>
      <c r="AH76" s="42" t="str">
        <f t="shared" si="10"/>
        <v/>
      </c>
    </row>
    <row r="77" spans="1:34" ht="12" customHeight="1" x14ac:dyDescent="0.25">
      <c r="A77" s="28">
        <v>67</v>
      </c>
      <c r="B77" s="34"/>
      <c r="C77" s="35" t="str">
        <f>IFERROR(ROUND((3.1416*(($A77+0.5)^2+($A77+0.5+VLOOKUP(C$11,katalogi!$A$2:$C$93,IF(Sortimenti!$A77&lt;28,2,3),0)*Sortimenti!C$12)^2)*Sortimenti!C$12)/80000,3),"")</f>
        <v/>
      </c>
      <c r="D77" s="42" t="str">
        <f t="shared" si="0"/>
        <v/>
      </c>
      <c r="E77" s="34"/>
      <c r="F77" s="35" t="str">
        <f>IFERROR(ROUND((3.1416*(($A77+0.5)^2+($A77+0.5+VLOOKUP(F$11,katalogi!$A$2:$C$93,IF(Sortimenti!$A77&lt;28,2,3),0)*Sortimenti!F$12)^2)*Sortimenti!F$12)/80000,3),"")</f>
        <v/>
      </c>
      <c r="G77" s="42" t="str">
        <f t="shared" si="1"/>
        <v/>
      </c>
      <c r="H77" s="32"/>
      <c r="I77" s="35" t="str">
        <f>IFERROR(ROUND((3.1416*(($A77+0.5)^2+($A77+0.5+VLOOKUP(I$11,katalogi!$A$2:$C$93,IF(Sortimenti!$A77&lt;28,2,3),0)*Sortimenti!I$12)^2)*Sortimenti!I$12)/80000,3),"")</f>
        <v/>
      </c>
      <c r="J77" s="42" t="str">
        <f t="shared" si="2"/>
        <v/>
      </c>
      <c r="K77" s="30"/>
      <c r="L77" s="35" t="str">
        <f>IFERROR(ROUND((3.1416*(($A77+0.5)^2+($A77+0.5+VLOOKUP(L$11,katalogi!$A$2:$C$93,IF(Sortimenti!$A77&lt;28,2,3),0)*Sortimenti!L$12)^2)*Sortimenti!L$12)/80000,3),"")</f>
        <v/>
      </c>
      <c r="M77" s="42" t="str">
        <f t="shared" si="3"/>
        <v/>
      </c>
      <c r="N77" s="32"/>
      <c r="O77" s="35" t="str">
        <f>IFERROR(ROUND((3.1416*(($A77+0.5)^2+($A77+0.5+VLOOKUP(O$11,katalogi!$A$2:$C$93,IF(Sortimenti!$A77&lt;28,2,3),0)*Sortimenti!O$12)^2)*Sortimenti!O$12)/80000,3),"")</f>
        <v/>
      </c>
      <c r="P77" s="42" t="str">
        <f t="shared" si="4"/>
        <v/>
      </c>
      <c r="Q77" s="32"/>
      <c r="R77" s="35" t="str">
        <f>IFERROR(ROUND((3.1416*(($A77+0.5)^2+($A77+0.5+VLOOKUP(R$11,katalogi!$A$2:$C$93,IF(Sortimenti!$A77&lt;28,2,3),0)*Sortimenti!R$12)^2)*Sortimenti!R$12)/80000,3),"")</f>
        <v/>
      </c>
      <c r="S77" s="42" t="str">
        <f t="shared" si="5"/>
        <v/>
      </c>
      <c r="T77" s="32"/>
      <c r="U77" s="35" t="str">
        <f>IFERROR(ROUND((3.1416*(($A77+0.5)^2+($A77+0.5+VLOOKUP(U$11,katalogi!$A$2:$C$93,IF(Sortimenti!$A77&lt;28,2,3),0)*Sortimenti!U$12)^2)*Sortimenti!U$12)/80000,3),"")</f>
        <v/>
      </c>
      <c r="V77" s="42" t="str">
        <f t="shared" si="6"/>
        <v/>
      </c>
      <c r="W77" s="30"/>
      <c r="X77" s="35" t="str">
        <f>IFERROR(ROUND((3.1416*(($A77+0.5)^2+($A77+0.5+VLOOKUP(X$11,katalogi!$A$2:$C$93,IF(Sortimenti!$A77&lt;28,2,3),0)*Sortimenti!X$12)^2)*Sortimenti!X$12)/80000,3),"")</f>
        <v/>
      </c>
      <c r="Y77" s="42" t="str">
        <f t="shared" si="7"/>
        <v/>
      </c>
      <c r="Z77" s="36"/>
      <c r="AA77" s="35" t="str">
        <f>IFERROR(ROUND((3.1416*(($A77+0.5)^2+($A77+0.5+VLOOKUP(AA$11,katalogi!$A$2:$C$93,IF(Sortimenti!$A77&lt;28,2,3),0)*Sortimenti!AA$12)^2)*Sortimenti!AA$12)/80000,3),"")</f>
        <v/>
      </c>
      <c r="AB77" s="42" t="str">
        <f t="shared" si="8"/>
        <v/>
      </c>
      <c r="AC77" s="30"/>
      <c r="AD77" s="35" t="str">
        <f>IFERROR(ROUND((3.1416*(($A77+0.5)^2+($A77+0.5+VLOOKUP(AD$11,katalogi!$A$2:$C$93,IF(Sortimenti!$A77&lt;28,2,3),0)*Sortimenti!AD$12)^2)*Sortimenti!AD$12)/80000,3),"")</f>
        <v/>
      </c>
      <c r="AE77" s="42" t="str">
        <f t="shared" si="9"/>
        <v/>
      </c>
      <c r="AF77" s="32"/>
      <c r="AG77" s="35" t="str">
        <f>IFERROR(ROUND((3.1416*(($A77+0.5)^2+($A77+0.5+VLOOKUP(AG$11,katalogi!$A$2:$C$93,IF(Sortimenti!$A77&lt;28,2,3),0)*Sortimenti!AG$12)^2)*Sortimenti!AG$12)/80000,3),"")</f>
        <v/>
      </c>
      <c r="AH77" s="42" t="str">
        <f t="shared" si="10"/>
        <v/>
      </c>
    </row>
    <row r="78" spans="1:34" ht="12" customHeight="1" x14ac:dyDescent="0.25">
      <c r="A78" s="28">
        <v>68</v>
      </c>
      <c r="B78" s="34"/>
      <c r="C78" s="35" t="str">
        <f>IFERROR(ROUND((3.1416*(($A78+0.5)^2+($A78+0.5+VLOOKUP(C$11,katalogi!$A$2:$C$93,IF(Sortimenti!$A78&lt;28,2,3),0)*Sortimenti!C$12)^2)*Sortimenti!C$12)/80000,3),"")</f>
        <v/>
      </c>
      <c r="D78" s="42" t="str">
        <f t="shared" si="0"/>
        <v/>
      </c>
      <c r="E78" s="34"/>
      <c r="F78" s="35" t="str">
        <f>IFERROR(ROUND((3.1416*(($A78+0.5)^2+($A78+0.5+VLOOKUP(F$11,katalogi!$A$2:$C$93,IF(Sortimenti!$A78&lt;28,2,3),0)*Sortimenti!F$12)^2)*Sortimenti!F$12)/80000,3),"")</f>
        <v/>
      </c>
      <c r="G78" s="42" t="str">
        <f t="shared" si="1"/>
        <v/>
      </c>
      <c r="H78" s="32"/>
      <c r="I78" s="35" t="str">
        <f>IFERROR(ROUND((3.1416*(($A78+0.5)^2+($A78+0.5+VLOOKUP(I$11,katalogi!$A$2:$C$93,IF(Sortimenti!$A78&lt;28,2,3),0)*Sortimenti!I$12)^2)*Sortimenti!I$12)/80000,3),"")</f>
        <v/>
      </c>
      <c r="J78" s="42" t="str">
        <f t="shared" si="2"/>
        <v/>
      </c>
      <c r="K78" s="30"/>
      <c r="L78" s="35" t="str">
        <f>IFERROR(ROUND((3.1416*(($A78+0.5)^2+($A78+0.5+VLOOKUP(L$11,katalogi!$A$2:$C$93,IF(Sortimenti!$A78&lt;28,2,3),0)*Sortimenti!L$12)^2)*Sortimenti!L$12)/80000,3),"")</f>
        <v/>
      </c>
      <c r="M78" s="42" t="str">
        <f t="shared" si="3"/>
        <v/>
      </c>
      <c r="N78" s="32"/>
      <c r="O78" s="35" t="str">
        <f>IFERROR(ROUND((3.1416*(($A78+0.5)^2+($A78+0.5+VLOOKUP(O$11,katalogi!$A$2:$C$93,IF(Sortimenti!$A78&lt;28,2,3),0)*Sortimenti!O$12)^2)*Sortimenti!O$12)/80000,3),"")</f>
        <v/>
      </c>
      <c r="P78" s="42" t="str">
        <f t="shared" si="4"/>
        <v/>
      </c>
      <c r="Q78" s="32"/>
      <c r="R78" s="35" t="str">
        <f>IFERROR(ROUND((3.1416*(($A78+0.5)^2+($A78+0.5+VLOOKUP(R$11,katalogi!$A$2:$C$93,IF(Sortimenti!$A78&lt;28,2,3),0)*Sortimenti!R$12)^2)*Sortimenti!R$12)/80000,3),"")</f>
        <v/>
      </c>
      <c r="S78" s="42" t="str">
        <f t="shared" si="5"/>
        <v/>
      </c>
      <c r="T78" s="32"/>
      <c r="U78" s="35" t="str">
        <f>IFERROR(ROUND((3.1416*(($A78+0.5)^2+($A78+0.5+VLOOKUP(U$11,katalogi!$A$2:$C$93,IF(Sortimenti!$A78&lt;28,2,3),0)*Sortimenti!U$12)^2)*Sortimenti!U$12)/80000,3),"")</f>
        <v/>
      </c>
      <c r="V78" s="42" t="str">
        <f t="shared" si="6"/>
        <v/>
      </c>
      <c r="W78" s="30"/>
      <c r="X78" s="35" t="str">
        <f>IFERROR(ROUND((3.1416*(($A78+0.5)^2+($A78+0.5+VLOOKUP(X$11,katalogi!$A$2:$C$93,IF(Sortimenti!$A78&lt;28,2,3),0)*Sortimenti!X$12)^2)*Sortimenti!X$12)/80000,3),"")</f>
        <v/>
      </c>
      <c r="Y78" s="42" t="str">
        <f t="shared" si="7"/>
        <v/>
      </c>
      <c r="Z78" s="36"/>
      <c r="AA78" s="35" t="str">
        <f>IFERROR(ROUND((3.1416*(($A78+0.5)^2+($A78+0.5+VLOOKUP(AA$11,katalogi!$A$2:$C$93,IF(Sortimenti!$A78&lt;28,2,3),0)*Sortimenti!AA$12)^2)*Sortimenti!AA$12)/80000,3),"")</f>
        <v/>
      </c>
      <c r="AB78" s="42" t="str">
        <f t="shared" si="8"/>
        <v/>
      </c>
      <c r="AC78" s="30"/>
      <c r="AD78" s="35" t="str">
        <f>IFERROR(ROUND((3.1416*(($A78+0.5)^2+($A78+0.5+VLOOKUP(AD$11,katalogi!$A$2:$C$93,IF(Sortimenti!$A78&lt;28,2,3),0)*Sortimenti!AD$12)^2)*Sortimenti!AD$12)/80000,3),"")</f>
        <v/>
      </c>
      <c r="AE78" s="42" t="str">
        <f t="shared" si="9"/>
        <v/>
      </c>
      <c r="AF78" s="32"/>
      <c r="AG78" s="35" t="str">
        <f>IFERROR(ROUND((3.1416*(($A78+0.5)^2+($A78+0.5+VLOOKUP(AG$11,katalogi!$A$2:$C$93,IF(Sortimenti!$A78&lt;28,2,3),0)*Sortimenti!AG$12)^2)*Sortimenti!AG$12)/80000,3),"")</f>
        <v/>
      </c>
      <c r="AH78" s="42" t="str">
        <f t="shared" si="10"/>
        <v/>
      </c>
    </row>
    <row r="79" spans="1:34" ht="12" customHeight="1" x14ac:dyDescent="0.25">
      <c r="A79" s="28">
        <v>69</v>
      </c>
      <c r="B79" s="34"/>
      <c r="C79" s="35" t="str">
        <f>IFERROR(ROUND((3.1416*(($A79+0.5)^2+($A79+0.5+VLOOKUP(C$11,katalogi!$A$2:$C$93,IF(Sortimenti!$A79&lt;28,2,3),0)*Sortimenti!C$12)^2)*Sortimenti!C$12)/80000,3),"")</f>
        <v/>
      </c>
      <c r="D79" s="42" t="str">
        <f t="shared" si="0"/>
        <v/>
      </c>
      <c r="E79" s="34"/>
      <c r="F79" s="35" t="str">
        <f>IFERROR(ROUND((3.1416*(($A79+0.5)^2+($A79+0.5+VLOOKUP(F$11,katalogi!$A$2:$C$93,IF(Sortimenti!$A79&lt;28,2,3),0)*Sortimenti!F$12)^2)*Sortimenti!F$12)/80000,3),"")</f>
        <v/>
      </c>
      <c r="G79" s="42" t="str">
        <f t="shared" si="1"/>
        <v/>
      </c>
      <c r="H79" s="32"/>
      <c r="I79" s="35" t="str">
        <f>IFERROR(ROUND((3.1416*(($A79+0.5)^2+($A79+0.5+VLOOKUP(I$11,katalogi!$A$2:$C$93,IF(Sortimenti!$A79&lt;28,2,3),0)*Sortimenti!I$12)^2)*Sortimenti!I$12)/80000,3),"")</f>
        <v/>
      </c>
      <c r="J79" s="42" t="str">
        <f t="shared" si="2"/>
        <v/>
      </c>
      <c r="K79" s="30"/>
      <c r="L79" s="35" t="str">
        <f>IFERROR(ROUND((3.1416*(($A79+0.5)^2+($A79+0.5+VLOOKUP(L$11,katalogi!$A$2:$C$93,IF(Sortimenti!$A79&lt;28,2,3),0)*Sortimenti!L$12)^2)*Sortimenti!L$12)/80000,3),"")</f>
        <v/>
      </c>
      <c r="M79" s="42" t="str">
        <f t="shared" si="3"/>
        <v/>
      </c>
      <c r="N79" s="32"/>
      <c r="O79" s="35" t="str">
        <f>IFERROR(ROUND((3.1416*(($A79+0.5)^2+($A79+0.5+VLOOKUP(O$11,katalogi!$A$2:$C$93,IF(Sortimenti!$A79&lt;28,2,3),0)*Sortimenti!O$12)^2)*Sortimenti!O$12)/80000,3),"")</f>
        <v/>
      </c>
      <c r="P79" s="42" t="str">
        <f t="shared" si="4"/>
        <v/>
      </c>
      <c r="Q79" s="32"/>
      <c r="R79" s="35" t="str">
        <f>IFERROR(ROUND((3.1416*(($A79+0.5)^2+($A79+0.5+VLOOKUP(R$11,katalogi!$A$2:$C$93,IF(Sortimenti!$A79&lt;28,2,3),0)*Sortimenti!R$12)^2)*Sortimenti!R$12)/80000,3),"")</f>
        <v/>
      </c>
      <c r="S79" s="42" t="str">
        <f t="shared" si="5"/>
        <v/>
      </c>
      <c r="T79" s="32"/>
      <c r="U79" s="35" t="str">
        <f>IFERROR(ROUND((3.1416*(($A79+0.5)^2+($A79+0.5+VLOOKUP(U$11,katalogi!$A$2:$C$93,IF(Sortimenti!$A79&lt;28,2,3),0)*Sortimenti!U$12)^2)*Sortimenti!U$12)/80000,3),"")</f>
        <v/>
      </c>
      <c r="V79" s="42" t="str">
        <f t="shared" si="6"/>
        <v/>
      </c>
      <c r="W79" s="30"/>
      <c r="X79" s="35" t="str">
        <f>IFERROR(ROUND((3.1416*(($A79+0.5)^2+($A79+0.5+VLOOKUP(X$11,katalogi!$A$2:$C$93,IF(Sortimenti!$A79&lt;28,2,3),0)*Sortimenti!X$12)^2)*Sortimenti!X$12)/80000,3),"")</f>
        <v/>
      </c>
      <c r="Y79" s="42" t="str">
        <f t="shared" si="7"/>
        <v/>
      </c>
      <c r="Z79" s="36"/>
      <c r="AA79" s="35" t="str">
        <f>IFERROR(ROUND((3.1416*(($A79+0.5)^2+($A79+0.5+VLOOKUP(AA$11,katalogi!$A$2:$C$93,IF(Sortimenti!$A79&lt;28,2,3),0)*Sortimenti!AA$12)^2)*Sortimenti!AA$12)/80000,3),"")</f>
        <v/>
      </c>
      <c r="AB79" s="42" t="str">
        <f t="shared" si="8"/>
        <v/>
      </c>
      <c r="AC79" s="30"/>
      <c r="AD79" s="35" t="str">
        <f>IFERROR(ROUND((3.1416*(($A79+0.5)^2+($A79+0.5+VLOOKUP(AD$11,katalogi!$A$2:$C$93,IF(Sortimenti!$A79&lt;28,2,3),0)*Sortimenti!AD$12)^2)*Sortimenti!AD$12)/80000,3),"")</f>
        <v/>
      </c>
      <c r="AE79" s="42" t="str">
        <f t="shared" si="9"/>
        <v/>
      </c>
      <c r="AF79" s="32"/>
      <c r="AG79" s="35" t="str">
        <f>IFERROR(ROUND((3.1416*(($A79+0.5)^2+($A79+0.5+VLOOKUP(AG$11,katalogi!$A$2:$C$93,IF(Sortimenti!$A79&lt;28,2,3),0)*Sortimenti!AG$12)^2)*Sortimenti!AG$12)/80000,3),"")</f>
        <v/>
      </c>
      <c r="AH79" s="42" t="str">
        <f t="shared" si="10"/>
        <v/>
      </c>
    </row>
    <row r="80" spans="1:34" ht="12" customHeight="1" x14ac:dyDescent="0.25">
      <c r="A80" s="28">
        <v>70</v>
      </c>
      <c r="B80" s="34"/>
      <c r="C80" s="35" t="str">
        <f>IFERROR(ROUND((3.1416*(($A80+0.5)^2+($A80+0.5+VLOOKUP(C$11,katalogi!$A$2:$C$93,IF(Sortimenti!$A80&lt;28,2,3),0)*Sortimenti!C$12)^2)*Sortimenti!C$12)/80000,3),"")</f>
        <v/>
      </c>
      <c r="D80" s="42" t="str">
        <f t="shared" ref="D80:D110" si="11">IFERROR(SUM(B80*C80),"")</f>
        <v/>
      </c>
      <c r="E80" s="34"/>
      <c r="F80" s="35" t="str">
        <f>IFERROR(ROUND((3.1416*(($A80+0.5)^2+($A80+0.5+VLOOKUP(F$11,katalogi!$A$2:$C$93,IF(Sortimenti!$A80&lt;28,2,3),0)*Sortimenti!F$12)^2)*Sortimenti!F$12)/80000,3),"")</f>
        <v/>
      </c>
      <c r="G80" s="42" t="str">
        <f t="shared" ref="G80:G110" si="12">IFERROR(SUM(E80*F80),"")</f>
        <v/>
      </c>
      <c r="H80" s="32"/>
      <c r="I80" s="35" t="str">
        <f>IFERROR(ROUND((3.1416*(($A80+0.5)^2+($A80+0.5+VLOOKUP(I$11,katalogi!$A$2:$C$93,IF(Sortimenti!$A80&lt;28,2,3),0)*Sortimenti!I$12)^2)*Sortimenti!I$12)/80000,3),"")</f>
        <v/>
      </c>
      <c r="J80" s="42" t="str">
        <f t="shared" ref="J80:J110" si="13">IFERROR(SUM(H80*I80),"")</f>
        <v/>
      </c>
      <c r="K80" s="30"/>
      <c r="L80" s="35" t="str">
        <f>IFERROR(ROUND((3.1416*(($A80+0.5)^2+($A80+0.5+VLOOKUP(L$11,katalogi!$A$2:$C$93,IF(Sortimenti!$A80&lt;28,2,3),0)*Sortimenti!L$12)^2)*Sortimenti!L$12)/80000,3),"")</f>
        <v/>
      </c>
      <c r="M80" s="42" t="str">
        <f t="shared" ref="M80:M110" si="14">IFERROR(SUM(K80*L80),"")</f>
        <v/>
      </c>
      <c r="N80" s="32"/>
      <c r="O80" s="35" t="str">
        <f>IFERROR(ROUND((3.1416*(($A80+0.5)^2+($A80+0.5+VLOOKUP(O$11,katalogi!$A$2:$C$93,IF(Sortimenti!$A80&lt;28,2,3),0)*Sortimenti!O$12)^2)*Sortimenti!O$12)/80000,3),"")</f>
        <v/>
      </c>
      <c r="P80" s="42" t="str">
        <f t="shared" ref="P80:P110" si="15">IFERROR(SUM(N80*O80),"")</f>
        <v/>
      </c>
      <c r="Q80" s="32"/>
      <c r="R80" s="35" t="str">
        <f>IFERROR(ROUND((3.1416*(($A80+0.5)^2+($A80+0.5+VLOOKUP(R$11,katalogi!$A$2:$C$93,IF(Sortimenti!$A80&lt;28,2,3),0)*Sortimenti!R$12)^2)*Sortimenti!R$12)/80000,3),"")</f>
        <v/>
      </c>
      <c r="S80" s="42" t="str">
        <f t="shared" ref="S80:S110" si="16">IFERROR(SUM(Q80*R80),"")</f>
        <v/>
      </c>
      <c r="T80" s="32"/>
      <c r="U80" s="35" t="str">
        <f>IFERROR(ROUND((3.1416*(($A80+0.5)^2+($A80+0.5+VLOOKUP(U$11,katalogi!$A$2:$C$93,IF(Sortimenti!$A80&lt;28,2,3),0)*Sortimenti!U$12)^2)*Sortimenti!U$12)/80000,3),"")</f>
        <v/>
      </c>
      <c r="V80" s="42" t="str">
        <f t="shared" ref="V80:V110" si="17">IFERROR(SUM(T80*U80),"")</f>
        <v/>
      </c>
      <c r="W80" s="30"/>
      <c r="X80" s="35" t="str">
        <f>IFERROR(ROUND((3.1416*(($A80+0.5)^2+($A80+0.5+VLOOKUP(X$11,katalogi!$A$2:$C$93,IF(Sortimenti!$A80&lt;28,2,3),0)*Sortimenti!X$12)^2)*Sortimenti!X$12)/80000,3),"")</f>
        <v/>
      </c>
      <c r="Y80" s="42" t="str">
        <f t="shared" ref="Y80:Y110" si="18">IFERROR(SUM(W80*X80),"")</f>
        <v/>
      </c>
      <c r="Z80" s="36"/>
      <c r="AA80" s="35" t="str">
        <f>IFERROR(ROUND((3.1416*(($A80+0.5)^2+($A80+0.5+VLOOKUP(AA$11,katalogi!$A$2:$C$93,IF(Sortimenti!$A80&lt;28,2,3),0)*Sortimenti!AA$12)^2)*Sortimenti!AA$12)/80000,3),"")</f>
        <v/>
      </c>
      <c r="AB80" s="42" t="str">
        <f t="shared" ref="AB80:AB110" si="19">IFERROR(SUM(Z80*AA80),"")</f>
        <v/>
      </c>
      <c r="AC80" s="30"/>
      <c r="AD80" s="35" t="str">
        <f>IFERROR(ROUND((3.1416*(($A80+0.5)^2+($A80+0.5+VLOOKUP(AD$11,katalogi!$A$2:$C$93,IF(Sortimenti!$A80&lt;28,2,3),0)*Sortimenti!AD$12)^2)*Sortimenti!AD$12)/80000,3),"")</f>
        <v/>
      </c>
      <c r="AE80" s="42" t="str">
        <f t="shared" ref="AE80:AE110" si="20">IFERROR(SUM(AC80*AD80),"")</f>
        <v/>
      </c>
      <c r="AF80" s="32"/>
      <c r="AG80" s="35" t="str">
        <f>IFERROR(ROUND((3.1416*(($A80+0.5)^2+($A80+0.5+VLOOKUP(AG$11,katalogi!$A$2:$C$93,IF(Sortimenti!$A80&lt;28,2,3),0)*Sortimenti!AG$12)^2)*Sortimenti!AG$12)/80000,3),"")</f>
        <v/>
      </c>
      <c r="AH80" s="42" t="str">
        <f t="shared" ref="AH80:AH110" si="21">IFERROR(SUM(AF80*AG80),"")</f>
        <v/>
      </c>
    </row>
    <row r="81" spans="1:34" ht="12" customHeight="1" x14ac:dyDescent="0.25">
      <c r="A81" s="28">
        <v>71</v>
      </c>
      <c r="B81" s="34"/>
      <c r="C81" s="35" t="str">
        <f>IFERROR(ROUND((3.1416*(($A81+0.5)^2+($A81+0.5+VLOOKUP(C$11,katalogi!$A$2:$C$93,IF(Sortimenti!$A81&lt;28,2,3),0)*Sortimenti!C$12)^2)*Sortimenti!C$12)/80000,3),"")</f>
        <v/>
      </c>
      <c r="D81" s="42" t="str">
        <f t="shared" si="11"/>
        <v/>
      </c>
      <c r="E81" s="34"/>
      <c r="F81" s="35" t="str">
        <f>IFERROR(ROUND((3.1416*(($A81+0.5)^2+($A81+0.5+VLOOKUP(F$11,katalogi!$A$2:$C$93,IF(Sortimenti!$A81&lt;28,2,3),0)*Sortimenti!F$12)^2)*Sortimenti!F$12)/80000,3),"")</f>
        <v/>
      </c>
      <c r="G81" s="42" t="str">
        <f t="shared" si="12"/>
        <v/>
      </c>
      <c r="H81" s="32"/>
      <c r="I81" s="35" t="str">
        <f>IFERROR(ROUND((3.1416*(($A81+0.5)^2+($A81+0.5+VLOOKUP(I$11,katalogi!$A$2:$C$93,IF(Sortimenti!$A81&lt;28,2,3),0)*Sortimenti!I$12)^2)*Sortimenti!I$12)/80000,3),"")</f>
        <v/>
      </c>
      <c r="J81" s="42" t="str">
        <f t="shared" si="13"/>
        <v/>
      </c>
      <c r="K81" s="30"/>
      <c r="L81" s="35" t="str">
        <f>IFERROR(ROUND((3.1416*(($A81+0.5)^2+($A81+0.5+VLOOKUP(L$11,katalogi!$A$2:$C$93,IF(Sortimenti!$A81&lt;28,2,3),0)*Sortimenti!L$12)^2)*Sortimenti!L$12)/80000,3),"")</f>
        <v/>
      </c>
      <c r="M81" s="42" t="str">
        <f t="shared" si="14"/>
        <v/>
      </c>
      <c r="N81" s="32"/>
      <c r="O81" s="35" t="str">
        <f>IFERROR(ROUND((3.1416*(($A81+0.5)^2+($A81+0.5+VLOOKUP(O$11,katalogi!$A$2:$C$93,IF(Sortimenti!$A81&lt;28,2,3),0)*Sortimenti!O$12)^2)*Sortimenti!O$12)/80000,3),"")</f>
        <v/>
      </c>
      <c r="P81" s="42" t="str">
        <f t="shared" si="15"/>
        <v/>
      </c>
      <c r="Q81" s="32"/>
      <c r="R81" s="35" t="str">
        <f>IFERROR(ROUND((3.1416*(($A81+0.5)^2+($A81+0.5+VLOOKUP(R$11,katalogi!$A$2:$C$93,IF(Sortimenti!$A81&lt;28,2,3),0)*Sortimenti!R$12)^2)*Sortimenti!R$12)/80000,3),"")</f>
        <v/>
      </c>
      <c r="S81" s="42" t="str">
        <f t="shared" si="16"/>
        <v/>
      </c>
      <c r="T81" s="32"/>
      <c r="U81" s="35" t="str">
        <f>IFERROR(ROUND((3.1416*(($A81+0.5)^2+($A81+0.5+VLOOKUP(U$11,katalogi!$A$2:$C$93,IF(Sortimenti!$A81&lt;28,2,3),0)*Sortimenti!U$12)^2)*Sortimenti!U$12)/80000,3),"")</f>
        <v/>
      </c>
      <c r="V81" s="42" t="str">
        <f t="shared" si="17"/>
        <v/>
      </c>
      <c r="W81" s="30"/>
      <c r="X81" s="35" t="str">
        <f>IFERROR(ROUND((3.1416*(($A81+0.5)^2+($A81+0.5+VLOOKUP(X$11,katalogi!$A$2:$C$93,IF(Sortimenti!$A81&lt;28,2,3),0)*Sortimenti!X$12)^2)*Sortimenti!X$12)/80000,3),"")</f>
        <v/>
      </c>
      <c r="Y81" s="42" t="str">
        <f t="shared" si="18"/>
        <v/>
      </c>
      <c r="Z81" s="36"/>
      <c r="AA81" s="35" t="str">
        <f>IFERROR(ROUND((3.1416*(($A81+0.5)^2+($A81+0.5+VLOOKUP(AA$11,katalogi!$A$2:$C$93,IF(Sortimenti!$A81&lt;28,2,3),0)*Sortimenti!AA$12)^2)*Sortimenti!AA$12)/80000,3),"")</f>
        <v/>
      </c>
      <c r="AB81" s="42" t="str">
        <f t="shared" si="19"/>
        <v/>
      </c>
      <c r="AC81" s="30"/>
      <c r="AD81" s="35" t="str">
        <f>IFERROR(ROUND((3.1416*(($A81+0.5)^2+($A81+0.5+VLOOKUP(AD$11,katalogi!$A$2:$C$93,IF(Sortimenti!$A81&lt;28,2,3),0)*Sortimenti!AD$12)^2)*Sortimenti!AD$12)/80000,3),"")</f>
        <v/>
      </c>
      <c r="AE81" s="42" t="str">
        <f t="shared" si="20"/>
        <v/>
      </c>
      <c r="AF81" s="32"/>
      <c r="AG81" s="35" t="str">
        <f>IFERROR(ROUND((3.1416*(($A81+0.5)^2+($A81+0.5+VLOOKUP(AG$11,katalogi!$A$2:$C$93,IF(Sortimenti!$A81&lt;28,2,3),0)*Sortimenti!AG$12)^2)*Sortimenti!AG$12)/80000,3),"")</f>
        <v/>
      </c>
      <c r="AH81" s="42" t="str">
        <f t="shared" si="21"/>
        <v/>
      </c>
    </row>
    <row r="82" spans="1:34" ht="12" customHeight="1" x14ac:dyDescent="0.25">
      <c r="A82" s="28">
        <v>72</v>
      </c>
      <c r="B82" s="34"/>
      <c r="C82" s="35" t="str">
        <f>IFERROR(ROUND((3.1416*(($A82+0.5)^2+($A82+0.5+VLOOKUP(C$11,katalogi!$A$2:$C$93,IF(Sortimenti!$A82&lt;28,2,3),0)*Sortimenti!C$12)^2)*Sortimenti!C$12)/80000,3),"")</f>
        <v/>
      </c>
      <c r="D82" s="42" t="str">
        <f t="shared" si="11"/>
        <v/>
      </c>
      <c r="E82" s="34"/>
      <c r="F82" s="35" t="str">
        <f>IFERROR(ROUND((3.1416*(($A82+0.5)^2+($A82+0.5+VLOOKUP(F$11,katalogi!$A$2:$C$93,IF(Sortimenti!$A82&lt;28,2,3),0)*Sortimenti!F$12)^2)*Sortimenti!F$12)/80000,3),"")</f>
        <v/>
      </c>
      <c r="G82" s="42" t="str">
        <f t="shared" si="12"/>
        <v/>
      </c>
      <c r="H82" s="32"/>
      <c r="I82" s="35" t="str">
        <f>IFERROR(ROUND((3.1416*(($A82+0.5)^2+($A82+0.5+VLOOKUP(I$11,katalogi!$A$2:$C$93,IF(Sortimenti!$A82&lt;28,2,3),0)*Sortimenti!I$12)^2)*Sortimenti!I$12)/80000,3),"")</f>
        <v/>
      </c>
      <c r="J82" s="42" t="str">
        <f t="shared" si="13"/>
        <v/>
      </c>
      <c r="K82" s="30"/>
      <c r="L82" s="35" t="str">
        <f>IFERROR(ROUND((3.1416*(($A82+0.5)^2+($A82+0.5+VLOOKUP(L$11,katalogi!$A$2:$C$93,IF(Sortimenti!$A82&lt;28,2,3),0)*Sortimenti!L$12)^2)*Sortimenti!L$12)/80000,3),"")</f>
        <v/>
      </c>
      <c r="M82" s="42" t="str">
        <f t="shared" si="14"/>
        <v/>
      </c>
      <c r="N82" s="32"/>
      <c r="O82" s="35" t="str">
        <f>IFERROR(ROUND((3.1416*(($A82+0.5)^2+($A82+0.5+VLOOKUP(O$11,katalogi!$A$2:$C$93,IF(Sortimenti!$A82&lt;28,2,3),0)*Sortimenti!O$12)^2)*Sortimenti!O$12)/80000,3),"")</f>
        <v/>
      </c>
      <c r="P82" s="42" t="str">
        <f t="shared" si="15"/>
        <v/>
      </c>
      <c r="Q82" s="32"/>
      <c r="R82" s="35" t="str">
        <f>IFERROR(ROUND((3.1416*(($A82+0.5)^2+($A82+0.5+VLOOKUP(R$11,katalogi!$A$2:$C$93,IF(Sortimenti!$A82&lt;28,2,3),0)*Sortimenti!R$12)^2)*Sortimenti!R$12)/80000,3),"")</f>
        <v/>
      </c>
      <c r="S82" s="42" t="str">
        <f t="shared" si="16"/>
        <v/>
      </c>
      <c r="T82" s="32"/>
      <c r="U82" s="35" t="str">
        <f>IFERROR(ROUND((3.1416*(($A82+0.5)^2+($A82+0.5+VLOOKUP(U$11,katalogi!$A$2:$C$93,IF(Sortimenti!$A82&lt;28,2,3),0)*Sortimenti!U$12)^2)*Sortimenti!U$12)/80000,3),"")</f>
        <v/>
      </c>
      <c r="V82" s="42" t="str">
        <f t="shared" si="17"/>
        <v/>
      </c>
      <c r="W82" s="30"/>
      <c r="X82" s="35" t="str">
        <f>IFERROR(ROUND((3.1416*(($A82+0.5)^2+($A82+0.5+VLOOKUP(X$11,katalogi!$A$2:$C$93,IF(Sortimenti!$A82&lt;28,2,3),0)*Sortimenti!X$12)^2)*Sortimenti!X$12)/80000,3),"")</f>
        <v/>
      </c>
      <c r="Y82" s="42" t="str">
        <f t="shared" si="18"/>
        <v/>
      </c>
      <c r="Z82" s="36"/>
      <c r="AA82" s="35" t="str">
        <f>IFERROR(ROUND((3.1416*(($A82+0.5)^2+($A82+0.5+VLOOKUP(AA$11,katalogi!$A$2:$C$93,IF(Sortimenti!$A82&lt;28,2,3),0)*Sortimenti!AA$12)^2)*Sortimenti!AA$12)/80000,3),"")</f>
        <v/>
      </c>
      <c r="AB82" s="42" t="str">
        <f t="shared" si="19"/>
        <v/>
      </c>
      <c r="AC82" s="30"/>
      <c r="AD82" s="35" t="str">
        <f>IFERROR(ROUND((3.1416*(($A82+0.5)^2+($A82+0.5+VLOOKUP(AD$11,katalogi!$A$2:$C$93,IF(Sortimenti!$A82&lt;28,2,3),0)*Sortimenti!AD$12)^2)*Sortimenti!AD$12)/80000,3),"")</f>
        <v/>
      </c>
      <c r="AE82" s="42" t="str">
        <f t="shared" si="20"/>
        <v/>
      </c>
      <c r="AF82" s="32"/>
      <c r="AG82" s="35" t="str">
        <f>IFERROR(ROUND((3.1416*(($A82+0.5)^2+($A82+0.5+VLOOKUP(AG$11,katalogi!$A$2:$C$93,IF(Sortimenti!$A82&lt;28,2,3),0)*Sortimenti!AG$12)^2)*Sortimenti!AG$12)/80000,3),"")</f>
        <v/>
      </c>
      <c r="AH82" s="42" t="str">
        <f t="shared" si="21"/>
        <v/>
      </c>
    </row>
    <row r="83" spans="1:34" ht="12" customHeight="1" x14ac:dyDescent="0.25">
      <c r="A83" s="28">
        <v>73</v>
      </c>
      <c r="B83" s="34"/>
      <c r="C83" s="35" t="str">
        <f>IFERROR(ROUND((3.1416*(($A83+0.5)^2+($A83+0.5+VLOOKUP(C$11,katalogi!$A$2:$C$93,IF(Sortimenti!$A83&lt;28,2,3),0)*Sortimenti!C$12)^2)*Sortimenti!C$12)/80000,3),"")</f>
        <v/>
      </c>
      <c r="D83" s="42" t="str">
        <f t="shared" si="11"/>
        <v/>
      </c>
      <c r="E83" s="34"/>
      <c r="F83" s="35" t="str">
        <f>IFERROR(ROUND((3.1416*(($A83+0.5)^2+($A83+0.5+VLOOKUP(F$11,katalogi!$A$2:$C$93,IF(Sortimenti!$A83&lt;28,2,3),0)*Sortimenti!F$12)^2)*Sortimenti!F$12)/80000,3),"")</f>
        <v/>
      </c>
      <c r="G83" s="42" t="str">
        <f t="shared" si="12"/>
        <v/>
      </c>
      <c r="H83" s="32"/>
      <c r="I83" s="35" t="str">
        <f>IFERROR(ROUND((3.1416*(($A83+0.5)^2+($A83+0.5+VLOOKUP(I$11,katalogi!$A$2:$C$93,IF(Sortimenti!$A83&lt;28,2,3),0)*Sortimenti!I$12)^2)*Sortimenti!I$12)/80000,3),"")</f>
        <v/>
      </c>
      <c r="J83" s="42" t="str">
        <f t="shared" si="13"/>
        <v/>
      </c>
      <c r="K83" s="30"/>
      <c r="L83" s="35" t="str">
        <f>IFERROR(ROUND((3.1416*(($A83+0.5)^2+($A83+0.5+VLOOKUP(L$11,katalogi!$A$2:$C$93,IF(Sortimenti!$A83&lt;28,2,3),0)*Sortimenti!L$12)^2)*Sortimenti!L$12)/80000,3),"")</f>
        <v/>
      </c>
      <c r="M83" s="42" t="str">
        <f t="shared" si="14"/>
        <v/>
      </c>
      <c r="N83" s="32"/>
      <c r="O83" s="35" t="str">
        <f>IFERROR(ROUND((3.1416*(($A83+0.5)^2+($A83+0.5+VLOOKUP(O$11,katalogi!$A$2:$C$93,IF(Sortimenti!$A83&lt;28,2,3),0)*Sortimenti!O$12)^2)*Sortimenti!O$12)/80000,3),"")</f>
        <v/>
      </c>
      <c r="P83" s="42" t="str">
        <f t="shared" si="15"/>
        <v/>
      </c>
      <c r="Q83" s="32"/>
      <c r="R83" s="35" t="str">
        <f>IFERROR(ROUND((3.1416*(($A83+0.5)^2+($A83+0.5+VLOOKUP(R$11,katalogi!$A$2:$C$93,IF(Sortimenti!$A83&lt;28,2,3),0)*Sortimenti!R$12)^2)*Sortimenti!R$12)/80000,3),"")</f>
        <v/>
      </c>
      <c r="S83" s="42" t="str">
        <f t="shared" si="16"/>
        <v/>
      </c>
      <c r="T83" s="32"/>
      <c r="U83" s="35" t="str">
        <f>IFERROR(ROUND((3.1416*(($A83+0.5)^2+($A83+0.5+VLOOKUP(U$11,katalogi!$A$2:$C$93,IF(Sortimenti!$A83&lt;28,2,3),0)*Sortimenti!U$12)^2)*Sortimenti!U$12)/80000,3),"")</f>
        <v/>
      </c>
      <c r="V83" s="42" t="str">
        <f t="shared" si="17"/>
        <v/>
      </c>
      <c r="W83" s="30"/>
      <c r="X83" s="35" t="str">
        <f>IFERROR(ROUND((3.1416*(($A83+0.5)^2+($A83+0.5+VLOOKUP(X$11,katalogi!$A$2:$C$93,IF(Sortimenti!$A83&lt;28,2,3),0)*Sortimenti!X$12)^2)*Sortimenti!X$12)/80000,3),"")</f>
        <v/>
      </c>
      <c r="Y83" s="42" t="str">
        <f t="shared" si="18"/>
        <v/>
      </c>
      <c r="Z83" s="36"/>
      <c r="AA83" s="35" t="str">
        <f>IFERROR(ROUND((3.1416*(($A83+0.5)^2+($A83+0.5+VLOOKUP(AA$11,katalogi!$A$2:$C$93,IF(Sortimenti!$A83&lt;28,2,3),0)*Sortimenti!AA$12)^2)*Sortimenti!AA$12)/80000,3),"")</f>
        <v/>
      </c>
      <c r="AB83" s="42" t="str">
        <f t="shared" si="19"/>
        <v/>
      </c>
      <c r="AC83" s="30"/>
      <c r="AD83" s="35" t="str">
        <f>IFERROR(ROUND((3.1416*(($A83+0.5)^2+($A83+0.5+VLOOKUP(AD$11,katalogi!$A$2:$C$93,IF(Sortimenti!$A83&lt;28,2,3),0)*Sortimenti!AD$12)^2)*Sortimenti!AD$12)/80000,3),"")</f>
        <v/>
      </c>
      <c r="AE83" s="42" t="str">
        <f t="shared" si="20"/>
        <v/>
      </c>
      <c r="AF83" s="32"/>
      <c r="AG83" s="35" t="str">
        <f>IFERROR(ROUND((3.1416*(($A83+0.5)^2+($A83+0.5+VLOOKUP(AG$11,katalogi!$A$2:$C$93,IF(Sortimenti!$A83&lt;28,2,3),0)*Sortimenti!AG$12)^2)*Sortimenti!AG$12)/80000,3),"")</f>
        <v/>
      </c>
      <c r="AH83" s="42" t="str">
        <f t="shared" si="21"/>
        <v/>
      </c>
    </row>
    <row r="84" spans="1:34" ht="12" customHeight="1" x14ac:dyDescent="0.25">
      <c r="A84" s="28">
        <v>74</v>
      </c>
      <c r="B84" s="34"/>
      <c r="C84" s="35" t="str">
        <f>IFERROR(ROUND((3.1416*(($A84+0.5)^2+($A84+0.5+VLOOKUP(C$11,katalogi!$A$2:$C$93,IF(Sortimenti!$A84&lt;28,2,3),0)*Sortimenti!C$12)^2)*Sortimenti!C$12)/80000,3),"")</f>
        <v/>
      </c>
      <c r="D84" s="42" t="str">
        <f t="shared" si="11"/>
        <v/>
      </c>
      <c r="E84" s="34"/>
      <c r="F84" s="35" t="str">
        <f>IFERROR(ROUND((3.1416*(($A84+0.5)^2+($A84+0.5+VLOOKUP(F$11,katalogi!$A$2:$C$93,IF(Sortimenti!$A84&lt;28,2,3),0)*Sortimenti!F$12)^2)*Sortimenti!F$12)/80000,3),"")</f>
        <v/>
      </c>
      <c r="G84" s="42" t="str">
        <f t="shared" si="12"/>
        <v/>
      </c>
      <c r="H84" s="32"/>
      <c r="I84" s="35" t="str">
        <f>IFERROR(ROUND((3.1416*(($A84+0.5)^2+($A84+0.5+VLOOKUP(I$11,katalogi!$A$2:$C$93,IF(Sortimenti!$A84&lt;28,2,3),0)*Sortimenti!I$12)^2)*Sortimenti!I$12)/80000,3),"")</f>
        <v/>
      </c>
      <c r="J84" s="42" t="str">
        <f t="shared" si="13"/>
        <v/>
      </c>
      <c r="K84" s="30"/>
      <c r="L84" s="35" t="str">
        <f>IFERROR(ROUND((3.1416*(($A84+0.5)^2+($A84+0.5+VLOOKUP(L$11,katalogi!$A$2:$C$93,IF(Sortimenti!$A84&lt;28,2,3),0)*Sortimenti!L$12)^2)*Sortimenti!L$12)/80000,3),"")</f>
        <v/>
      </c>
      <c r="M84" s="42" t="str">
        <f t="shared" si="14"/>
        <v/>
      </c>
      <c r="N84" s="32"/>
      <c r="O84" s="35" t="str">
        <f>IFERROR(ROUND((3.1416*(($A84+0.5)^2+($A84+0.5+VLOOKUP(O$11,katalogi!$A$2:$C$93,IF(Sortimenti!$A84&lt;28,2,3),0)*Sortimenti!O$12)^2)*Sortimenti!O$12)/80000,3),"")</f>
        <v/>
      </c>
      <c r="P84" s="42" t="str">
        <f t="shared" si="15"/>
        <v/>
      </c>
      <c r="Q84" s="32"/>
      <c r="R84" s="35" t="str">
        <f>IFERROR(ROUND((3.1416*(($A84+0.5)^2+($A84+0.5+VLOOKUP(R$11,katalogi!$A$2:$C$93,IF(Sortimenti!$A84&lt;28,2,3),0)*Sortimenti!R$12)^2)*Sortimenti!R$12)/80000,3),"")</f>
        <v/>
      </c>
      <c r="S84" s="42" t="str">
        <f t="shared" si="16"/>
        <v/>
      </c>
      <c r="T84" s="32"/>
      <c r="U84" s="35" t="str">
        <f>IFERROR(ROUND((3.1416*(($A84+0.5)^2+($A84+0.5+VLOOKUP(U$11,katalogi!$A$2:$C$93,IF(Sortimenti!$A84&lt;28,2,3),0)*Sortimenti!U$12)^2)*Sortimenti!U$12)/80000,3),"")</f>
        <v/>
      </c>
      <c r="V84" s="42" t="str">
        <f t="shared" si="17"/>
        <v/>
      </c>
      <c r="W84" s="30"/>
      <c r="X84" s="35" t="str">
        <f>IFERROR(ROUND((3.1416*(($A84+0.5)^2+($A84+0.5+VLOOKUP(X$11,katalogi!$A$2:$C$93,IF(Sortimenti!$A84&lt;28,2,3),0)*Sortimenti!X$12)^2)*Sortimenti!X$12)/80000,3),"")</f>
        <v/>
      </c>
      <c r="Y84" s="42" t="str">
        <f t="shared" si="18"/>
        <v/>
      </c>
      <c r="Z84" s="36"/>
      <c r="AA84" s="35" t="str">
        <f>IFERROR(ROUND((3.1416*(($A84+0.5)^2+($A84+0.5+VLOOKUP(AA$11,katalogi!$A$2:$C$93,IF(Sortimenti!$A84&lt;28,2,3),0)*Sortimenti!AA$12)^2)*Sortimenti!AA$12)/80000,3),"")</f>
        <v/>
      </c>
      <c r="AB84" s="42" t="str">
        <f t="shared" si="19"/>
        <v/>
      </c>
      <c r="AC84" s="30"/>
      <c r="AD84" s="35" t="str">
        <f>IFERROR(ROUND((3.1416*(($A84+0.5)^2+($A84+0.5+VLOOKUP(AD$11,katalogi!$A$2:$C$93,IF(Sortimenti!$A84&lt;28,2,3),0)*Sortimenti!AD$12)^2)*Sortimenti!AD$12)/80000,3),"")</f>
        <v/>
      </c>
      <c r="AE84" s="42" t="str">
        <f t="shared" si="20"/>
        <v/>
      </c>
      <c r="AF84" s="32"/>
      <c r="AG84" s="35" t="str">
        <f>IFERROR(ROUND((3.1416*(($A84+0.5)^2+($A84+0.5+VLOOKUP(AG$11,katalogi!$A$2:$C$93,IF(Sortimenti!$A84&lt;28,2,3),0)*Sortimenti!AG$12)^2)*Sortimenti!AG$12)/80000,3),"")</f>
        <v/>
      </c>
      <c r="AH84" s="42" t="str">
        <f t="shared" si="21"/>
        <v/>
      </c>
    </row>
    <row r="85" spans="1:34" ht="12" customHeight="1" x14ac:dyDescent="0.25">
      <c r="A85" s="28">
        <v>75</v>
      </c>
      <c r="B85" s="34"/>
      <c r="C85" s="35" t="str">
        <f>IFERROR(ROUND((3.1416*(($A85+0.5)^2+($A85+0.5+VLOOKUP(C$11,katalogi!$A$2:$C$93,IF(Sortimenti!$A85&lt;28,2,3),0)*Sortimenti!C$12)^2)*Sortimenti!C$12)/80000,3),"")</f>
        <v/>
      </c>
      <c r="D85" s="42" t="str">
        <f t="shared" si="11"/>
        <v/>
      </c>
      <c r="E85" s="34"/>
      <c r="F85" s="35" t="str">
        <f>IFERROR(ROUND((3.1416*(($A85+0.5)^2+($A85+0.5+VLOOKUP(F$11,katalogi!$A$2:$C$93,IF(Sortimenti!$A85&lt;28,2,3),0)*Sortimenti!F$12)^2)*Sortimenti!F$12)/80000,3),"")</f>
        <v/>
      </c>
      <c r="G85" s="42" t="str">
        <f t="shared" si="12"/>
        <v/>
      </c>
      <c r="H85" s="32"/>
      <c r="I85" s="35" t="str">
        <f>IFERROR(ROUND((3.1416*(($A85+0.5)^2+($A85+0.5+VLOOKUP(I$11,katalogi!$A$2:$C$93,IF(Sortimenti!$A85&lt;28,2,3),0)*Sortimenti!I$12)^2)*Sortimenti!I$12)/80000,3),"")</f>
        <v/>
      </c>
      <c r="J85" s="42" t="str">
        <f t="shared" si="13"/>
        <v/>
      </c>
      <c r="K85" s="30"/>
      <c r="L85" s="35" t="str">
        <f>IFERROR(ROUND((3.1416*(($A85+0.5)^2+($A85+0.5+VLOOKUP(L$11,katalogi!$A$2:$C$93,IF(Sortimenti!$A85&lt;28,2,3),0)*Sortimenti!L$12)^2)*Sortimenti!L$12)/80000,3),"")</f>
        <v/>
      </c>
      <c r="M85" s="42" t="str">
        <f t="shared" si="14"/>
        <v/>
      </c>
      <c r="N85" s="32"/>
      <c r="O85" s="35" t="str">
        <f>IFERROR(ROUND((3.1416*(($A85+0.5)^2+($A85+0.5+VLOOKUP(O$11,katalogi!$A$2:$C$93,IF(Sortimenti!$A85&lt;28,2,3),0)*Sortimenti!O$12)^2)*Sortimenti!O$12)/80000,3),"")</f>
        <v/>
      </c>
      <c r="P85" s="42" t="str">
        <f t="shared" si="15"/>
        <v/>
      </c>
      <c r="Q85" s="32"/>
      <c r="R85" s="35" t="str">
        <f>IFERROR(ROUND((3.1416*(($A85+0.5)^2+($A85+0.5+VLOOKUP(R$11,katalogi!$A$2:$C$93,IF(Sortimenti!$A85&lt;28,2,3),0)*Sortimenti!R$12)^2)*Sortimenti!R$12)/80000,3),"")</f>
        <v/>
      </c>
      <c r="S85" s="42" t="str">
        <f t="shared" si="16"/>
        <v/>
      </c>
      <c r="T85" s="32"/>
      <c r="U85" s="35" t="str">
        <f>IFERROR(ROUND((3.1416*(($A85+0.5)^2+($A85+0.5+VLOOKUP(U$11,katalogi!$A$2:$C$93,IF(Sortimenti!$A85&lt;28,2,3),0)*Sortimenti!U$12)^2)*Sortimenti!U$12)/80000,3),"")</f>
        <v/>
      </c>
      <c r="V85" s="42" t="str">
        <f t="shared" si="17"/>
        <v/>
      </c>
      <c r="W85" s="30"/>
      <c r="X85" s="35" t="str">
        <f>IFERROR(ROUND((3.1416*(($A85+0.5)^2+($A85+0.5+VLOOKUP(X$11,katalogi!$A$2:$C$93,IF(Sortimenti!$A85&lt;28,2,3),0)*Sortimenti!X$12)^2)*Sortimenti!X$12)/80000,3),"")</f>
        <v/>
      </c>
      <c r="Y85" s="42" t="str">
        <f t="shared" si="18"/>
        <v/>
      </c>
      <c r="Z85" s="36"/>
      <c r="AA85" s="35" t="str">
        <f>IFERROR(ROUND((3.1416*(($A85+0.5)^2+($A85+0.5+VLOOKUP(AA$11,katalogi!$A$2:$C$93,IF(Sortimenti!$A85&lt;28,2,3),0)*Sortimenti!AA$12)^2)*Sortimenti!AA$12)/80000,3),"")</f>
        <v/>
      </c>
      <c r="AB85" s="42" t="str">
        <f t="shared" si="19"/>
        <v/>
      </c>
      <c r="AC85" s="30"/>
      <c r="AD85" s="35" t="str">
        <f>IFERROR(ROUND((3.1416*(($A85+0.5)^2+($A85+0.5+VLOOKUP(AD$11,katalogi!$A$2:$C$93,IF(Sortimenti!$A85&lt;28,2,3),0)*Sortimenti!AD$12)^2)*Sortimenti!AD$12)/80000,3),"")</f>
        <v/>
      </c>
      <c r="AE85" s="42" t="str">
        <f t="shared" si="20"/>
        <v/>
      </c>
      <c r="AF85" s="32"/>
      <c r="AG85" s="35" t="str">
        <f>IFERROR(ROUND((3.1416*(($A85+0.5)^2+($A85+0.5+VLOOKUP(AG$11,katalogi!$A$2:$C$93,IF(Sortimenti!$A85&lt;28,2,3),0)*Sortimenti!AG$12)^2)*Sortimenti!AG$12)/80000,3),"")</f>
        <v/>
      </c>
      <c r="AH85" s="42" t="str">
        <f t="shared" si="21"/>
        <v/>
      </c>
    </row>
    <row r="86" spans="1:34" ht="12" customHeight="1" x14ac:dyDescent="0.25">
      <c r="A86" s="28">
        <v>76</v>
      </c>
      <c r="B86" s="34"/>
      <c r="C86" s="35" t="str">
        <f>IFERROR(ROUND((3.1416*(($A86+0.5)^2+($A86+0.5+VLOOKUP(C$11,katalogi!$A$2:$C$93,IF(Sortimenti!$A86&lt;28,2,3),0)*Sortimenti!C$12)^2)*Sortimenti!C$12)/80000,3),"")</f>
        <v/>
      </c>
      <c r="D86" s="42" t="str">
        <f t="shared" si="11"/>
        <v/>
      </c>
      <c r="E86" s="34"/>
      <c r="F86" s="35" t="str">
        <f>IFERROR(ROUND((3.1416*(($A86+0.5)^2+($A86+0.5+VLOOKUP(F$11,katalogi!$A$2:$C$93,IF(Sortimenti!$A86&lt;28,2,3),0)*Sortimenti!F$12)^2)*Sortimenti!F$12)/80000,3),"")</f>
        <v/>
      </c>
      <c r="G86" s="42" t="str">
        <f t="shared" si="12"/>
        <v/>
      </c>
      <c r="H86" s="32"/>
      <c r="I86" s="35" t="str">
        <f>IFERROR(ROUND((3.1416*(($A86+0.5)^2+($A86+0.5+VLOOKUP(I$11,katalogi!$A$2:$C$93,IF(Sortimenti!$A86&lt;28,2,3),0)*Sortimenti!I$12)^2)*Sortimenti!I$12)/80000,3),"")</f>
        <v/>
      </c>
      <c r="J86" s="42" t="str">
        <f t="shared" si="13"/>
        <v/>
      </c>
      <c r="K86" s="30"/>
      <c r="L86" s="35" t="str">
        <f>IFERROR(ROUND((3.1416*(($A86+0.5)^2+($A86+0.5+VLOOKUP(L$11,katalogi!$A$2:$C$93,IF(Sortimenti!$A86&lt;28,2,3),0)*Sortimenti!L$12)^2)*Sortimenti!L$12)/80000,3),"")</f>
        <v/>
      </c>
      <c r="M86" s="42" t="str">
        <f t="shared" si="14"/>
        <v/>
      </c>
      <c r="N86" s="32"/>
      <c r="O86" s="35" t="str">
        <f>IFERROR(ROUND((3.1416*(($A86+0.5)^2+($A86+0.5+VLOOKUP(O$11,katalogi!$A$2:$C$93,IF(Sortimenti!$A86&lt;28,2,3),0)*Sortimenti!O$12)^2)*Sortimenti!O$12)/80000,3),"")</f>
        <v/>
      </c>
      <c r="P86" s="42" t="str">
        <f t="shared" si="15"/>
        <v/>
      </c>
      <c r="Q86" s="32"/>
      <c r="R86" s="35" t="str">
        <f>IFERROR(ROUND((3.1416*(($A86+0.5)^2+($A86+0.5+VLOOKUP(R$11,katalogi!$A$2:$C$93,IF(Sortimenti!$A86&lt;28,2,3),0)*Sortimenti!R$12)^2)*Sortimenti!R$12)/80000,3),"")</f>
        <v/>
      </c>
      <c r="S86" s="42" t="str">
        <f t="shared" si="16"/>
        <v/>
      </c>
      <c r="T86" s="32"/>
      <c r="U86" s="35" t="str">
        <f>IFERROR(ROUND((3.1416*(($A86+0.5)^2+($A86+0.5+VLOOKUP(U$11,katalogi!$A$2:$C$93,IF(Sortimenti!$A86&lt;28,2,3),0)*Sortimenti!U$12)^2)*Sortimenti!U$12)/80000,3),"")</f>
        <v/>
      </c>
      <c r="V86" s="42" t="str">
        <f t="shared" si="17"/>
        <v/>
      </c>
      <c r="W86" s="30"/>
      <c r="X86" s="35" t="str">
        <f>IFERROR(ROUND((3.1416*(($A86+0.5)^2+($A86+0.5+VLOOKUP(X$11,katalogi!$A$2:$C$93,IF(Sortimenti!$A86&lt;28,2,3),0)*Sortimenti!X$12)^2)*Sortimenti!X$12)/80000,3),"")</f>
        <v/>
      </c>
      <c r="Y86" s="42" t="str">
        <f t="shared" si="18"/>
        <v/>
      </c>
      <c r="Z86" s="36"/>
      <c r="AA86" s="35" t="str">
        <f>IFERROR(ROUND((3.1416*(($A86+0.5)^2+($A86+0.5+VLOOKUP(AA$11,katalogi!$A$2:$C$93,IF(Sortimenti!$A86&lt;28,2,3),0)*Sortimenti!AA$12)^2)*Sortimenti!AA$12)/80000,3),"")</f>
        <v/>
      </c>
      <c r="AB86" s="42" t="str">
        <f t="shared" si="19"/>
        <v/>
      </c>
      <c r="AC86" s="30"/>
      <c r="AD86" s="35" t="str">
        <f>IFERROR(ROUND((3.1416*(($A86+0.5)^2+($A86+0.5+VLOOKUP(AD$11,katalogi!$A$2:$C$93,IF(Sortimenti!$A86&lt;28,2,3),0)*Sortimenti!AD$12)^2)*Sortimenti!AD$12)/80000,3),"")</f>
        <v/>
      </c>
      <c r="AE86" s="42" t="str">
        <f t="shared" si="20"/>
        <v/>
      </c>
      <c r="AF86" s="32"/>
      <c r="AG86" s="35" t="str">
        <f>IFERROR(ROUND((3.1416*(($A86+0.5)^2+($A86+0.5+VLOOKUP(AG$11,katalogi!$A$2:$C$93,IF(Sortimenti!$A86&lt;28,2,3),0)*Sortimenti!AG$12)^2)*Sortimenti!AG$12)/80000,3),"")</f>
        <v/>
      </c>
      <c r="AH86" s="42" t="str">
        <f t="shared" si="21"/>
        <v/>
      </c>
    </row>
    <row r="87" spans="1:34" ht="12" customHeight="1" x14ac:dyDescent="0.25">
      <c r="A87" s="28">
        <v>77</v>
      </c>
      <c r="B87" s="34"/>
      <c r="C87" s="35" t="str">
        <f>IFERROR(ROUND((3.1416*(($A87+0.5)^2+($A87+0.5+VLOOKUP(C$11,katalogi!$A$2:$C$93,IF(Sortimenti!$A87&lt;28,2,3),0)*Sortimenti!C$12)^2)*Sortimenti!C$12)/80000,3),"")</f>
        <v/>
      </c>
      <c r="D87" s="42" t="str">
        <f t="shared" si="11"/>
        <v/>
      </c>
      <c r="E87" s="34"/>
      <c r="F87" s="35" t="str">
        <f>IFERROR(ROUND((3.1416*(($A87+0.5)^2+($A87+0.5+VLOOKUP(F$11,katalogi!$A$2:$C$93,IF(Sortimenti!$A87&lt;28,2,3),0)*Sortimenti!F$12)^2)*Sortimenti!F$12)/80000,3),"")</f>
        <v/>
      </c>
      <c r="G87" s="42" t="str">
        <f t="shared" si="12"/>
        <v/>
      </c>
      <c r="H87" s="32"/>
      <c r="I87" s="35" t="str">
        <f>IFERROR(ROUND((3.1416*(($A87+0.5)^2+($A87+0.5+VLOOKUP(I$11,katalogi!$A$2:$C$93,IF(Sortimenti!$A87&lt;28,2,3),0)*Sortimenti!I$12)^2)*Sortimenti!I$12)/80000,3),"")</f>
        <v/>
      </c>
      <c r="J87" s="42" t="str">
        <f t="shared" si="13"/>
        <v/>
      </c>
      <c r="K87" s="30"/>
      <c r="L87" s="35" t="str">
        <f>IFERROR(ROUND((3.1416*(($A87+0.5)^2+($A87+0.5+VLOOKUP(L$11,katalogi!$A$2:$C$93,IF(Sortimenti!$A87&lt;28,2,3),0)*Sortimenti!L$12)^2)*Sortimenti!L$12)/80000,3),"")</f>
        <v/>
      </c>
      <c r="M87" s="42" t="str">
        <f t="shared" si="14"/>
        <v/>
      </c>
      <c r="N87" s="32"/>
      <c r="O87" s="35" t="str">
        <f>IFERROR(ROUND((3.1416*(($A87+0.5)^2+($A87+0.5+VLOOKUP(O$11,katalogi!$A$2:$C$93,IF(Sortimenti!$A87&lt;28,2,3),0)*Sortimenti!O$12)^2)*Sortimenti!O$12)/80000,3),"")</f>
        <v/>
      </c>
      <c r="P87" s="42" t="str">
        <f t="shared" si="15"/>
        <v/>
      </c>
      <c r="Q87" s="32"/>
      <c r="R87" s="35" t="str">
        <f>IFERROR(ROUND((3.1416*(($A87+0.5)^2+($A87+0.5+VLOOKUP(R$11,katalogi!$A$2:$C$93,IF(Sortimenti!$A87&lt;28,2,3),0)*Sortimenti!R$12)^2)*Sortimenti!R$12)/80000,3),"")</f>
        <v/>
      </c>
      <c r="S87" s="42" t="str">
        <f t="shared" si="16"/>
        <v/>
      </c>
      <c r="T87" s="32"/>
      <c r="U87" s="35" t="str">
        <f>IFERROR(ROUND((3.1416*(($A87+0.5)^2+($A87+0.5+VLOOKUP(U$11,katalogi!$A$2:$C$93,IF(Sortimenti!$A87&lt;28,2,3),0)*Sortimenti!U$12)^2)*Sortimenti!U$12)/80000,3),"")</f>
        <v/>
      </c>
      <c r="V87" s="42" t="str">
        <f t="shared" si="17"/>
        <v/>
      </c>
      <c r="W87" s="30"/>
      <c r="X87" s="35" t="str">
        <f>IFERROR(ROUND((3.1416*(($A87+0.5)^2+($A87+0.5+VLOOKUP(X$11,katalogi!$A$2:$C$93,IF(Sortimenti!$A87&lt;28,2,3),0)*Sortimenti!X$12)^2)*Sortimenti!X$12)/80000,3),"")</f>
        <v/>
      </c>
      <c r="Y87" s="42" t="str">
        <f t="shared" si="18"/>
        <v/>
      </c>
      <c r="Z87" s="36"/>
      <c r="AA87" s="35" t="str">
        <f>IFERROR(ROUND((3.1416*(($A87+0.5)^2+($A87+0.5+VLOOKUP(AA$11,katalogi!$A$2:$C$93,IF(Sortimenti!$A87&lt;28,2,3),0)*Sortimenti!AA$12)^2)*Sortimenti!AA$12)/80000,3),"")</f>
        <v/>
      </c>
      <c r="AB87" s="42" t="str">
        <f t="shared" si="19"/>
        <v/>
      </c>
      <c r="AC87" s="30"/>
      <c r="AD87" s="35" t="str">
        <f>IFERROR(ROUND((3.1416*(($A87+0.5)^2+($A87+0.5+VLOOKUP(AD$11,katalogi!$A$2:$C$93,IF(Sortimenti!$A87&lt;28,2,3),0)*Sortimenti!AD$12)^2)*Sortimenti!AD$12)/80000,3),"")</f>
        <v/>
      </c>
      <c r="AE87" s="42" t="str">
        <f t="shared" si="20"/>
        <v/>
      </c>
      <c r="AF87" s="32"/>
      <c r="AG87" s="35" t="str">
        <f>IFERROR(ROUND((3.1416*(($A87+0.5)^2+($A87+0.5+VLOOKUP(AG$11,katalogi!$A$2:$C$93,IF(Sortimenti!$A87&lt;28,2,3),0)*Sortimenti!AG$12)^2)*Sortimenti!AG$12)/80000,3),"")</f>
        <v/>
      </c>
      <c r="AH87" s="42" t="str">
        <f t="shared" si="21"/>
        <v/>
      </c>
    </row>
    <row r="88" spans="1:34" ht="12" customHeight="1" x14ac:dyDescent="0.25">
      <c r="A88" s="28">
        <v>78</v>
      </c>
      <c r="B88" s="34"/>
      <c r="C88" s="35" t="str">
        <f>IFERROR(ROUND((3.1416*(($A88+0.5)^2+($A88+0.5+VLOOKUP(C$11,katalogi!$A$2:$C$93,IF(Sortimenti!$A88&lt;28,2,3),0)*Sortimenti!C$12)^2)*Sortimenti!C$12)/80000,3),"")</f>
        <v/>
      </c>
      <c r="D88" s="42" t="str">
        <f t="shared" si="11"/>
        <v/>
      </c>
      <c r="E88" s="34"/>
      <c r="F88" s="35" t="str">
        <f>IFERROR(ROUND((3.1416*(($A88+0.5)^2+($A88+0.5+VLOOKUP(F$11,katalogi!$A$2:$C$93,IF(Sortimenti!$A88&lt;28,2,3),0)*Sortimenti!F$12)^2)*Sortimenti!F$12)/80000,3),"")</f>
        <v/>
      </c>
      <c r="G88" s="42" t="str">
        <f t="shared" si="12"/>
        <v/>
      </c>
      <c r="H88" s="32"/>
      <c r="I88" s="35" t="str">
        <f>IFERROR(ROUND((3.1416*(($A88+0.5)^2+($A88+0.5+VLOOKUP(I$11,katalogi!$A$2:$C$93,IF(Sortimenti!$A88&lt;28,2,3),0)*Sortimenti!I$12)^2)*Sortimenti!I$12)/80000,3),"")</f>
        <v/>
      </c>
      <c r="J88" s="42" t="str">
        <f t="shared" si="13"/>
        <v/>
      </c>
      <c r="K88" s="30"/>
      <c r="L88" s="35" t="str">
        <f>IFERROR(ROUND((3.1416*(($A88+0.5)^2+($A88+0.5+VLOOKUP(L$11,katalogi!$A$2:$C$93,IF(Sortimenti!$A88&lt;28,2,3),0)*Sortimenti!L$12)^2)*Sortimenti!L$12)/80000,3),"")</f>
        <v/>
      </c>
      <c r="M88" s="42" t="str">
        <f t="shared" si="14"/>
        <v/>
      </c>
      <c r="N88" s="32"/>
      <c r="O88" s="35" t="str">
        <f>IFERROR(ROUND((3.1416*(($A88+0.5)^2+($A88+0.5+VLOOKUP(O$11,katalogi!$A$2:$C$93,IF(Sortimenti!$A88&lt;28,2,3),0)*Sortimenti!O$12)^2)*Sortimenti!O$12)/80000,3),"")</f>
        <v/>
      </c>
      <c r="P88" s="42" t="str">
        <f t="shared" si="15"/>
        <v/>
      </c>
      <c r="Q88" s="32"/>
      <c r="R88" s="35" t="str">
        <f>IFERROR(ROUND((3.1416*(($A88+0.5)^2+($A88+0.5+VLOOKUP(R$11,katalogi!$A$2:$C$93,IF(Sortimenti!$A88&lt;28,2,3),0)*Sortimenti!R$12)^2)*Sortimenti!R$12)/80000,3),"")</f>
        <v/>
      </c>
      <c r="S88" s="42" t="str">
        <f t="shared" si="16"/>
        <v/>
      </c>
      <c r="T88" s="32"/>
      <c r="U88" s="35" t="str">
        <f>IFERROR(ROUND((3.1416*(($A88+0.5)^2+($A88+0.5+VLOOKUP(U$11,katalogi!$A$2:$C$93,IF(Sortimenti!$A88&lt;28,2,3),0)*Sortimenti!U$12)^2)*Sortimenti!U$12)/80000,3),"")</f>
        <v/>
      </c>
      <c r="V88" s="42" t="str">
        <f t="shared" si="17"/>
        <v/>
      </c>
      <c r="W88" s="30"/>
      <c r="X88" s="35" t="str">
        <f>IFERROR(ROUND((3.1416*(($A88+0.5)^2+($A88+0.5+VLOOKUP(X$11,katalogi!$A$2:$C$93,IF(Sortimenti!$A88&lt;28,2,3),0)*Sortimenti!X$12)^2)*Sortimenti!X$12)/80000,3),"")</f>
        <v/>
      </c>
      <c r="Y88" s="42" t="str">
        <f t="shared" si="18"/>
        <v/>
      </c>
      <c r="Z88" s="36"/>
      <c r="AA88" s="35" t="str">
        <f>IFERROR(ROUND((3.1416*(($A88+0.5)^2+($A88+0.5+VLOOKUP(AA$11,katalogi!$A$2:$C$93,IF(Sortimenti!$A88&lt;28,2,3),0)*Sortimenti!AA$12)^2)*Sortimenti!AA$12)/80000,3),"")</f>
        <v/>
      </c>
      <c r="AB88" s="42" t="str">
        <f t="shared" si="19"/>
        <v/>
      </c>
      <c r="AC88" s="30"/>
      <c r="AD88" s="35" t="str">
        <f>IFERROR(ROUND((3.1416*(($A88+0.5)^2+($A88+0.5+VLOOKUP(AD$11,katalogi!$A$2:$C$93,IF(Sortimenti!$A88&lt;28,2,3),0)*Sortimenti!AD$12)^2)*Sortimenti!AD$12)/80000,3),"")</f>
        <v/>
      </c>
      <c r="AE88" s="42" t="str">
        <f t="shared" si="20"/>
        <v/>
      </c>
      <c r="AF88" s="32"/>
      <c r="AG88" s="35" t="str">
        <f>IFERROR(ROUND((3.1416*(($A88+0.5)^2+($A88+0.5+VLOOKUP(AG$11,katalogi!$A$2:$C$93,IF(Sortimenti!$A88&lt;28,2,3),0)*Sortimenti!AG$12)^2)*Sortimenti!AG$12)/80000,3),"")</f>
        <v/>
      </c>
      <c r="AH88" s="42" t="str">
        <f t="shared" si="21"/>
        <v/>
      </c>
    </row>
    <row r="89" spans="1:34" ht="12" customHeight="1" x14ac:dyDescent="0.25">
      <c r="A89" s="28">
        <v>79</v>
      </c>
      <c r="B89" s="34"/>
      <c r="C89" s="35" t="str">
        <f>IFERROR(ROUND((3.1416*(($A89+0.5)^2+($A89+0.5+VLOOKUP(C$11,katalogi!$A$2:$C$93,IF(Sortimenti!$A89&lt;28,2,3),0)*Sortimenti!C$12)^2)*Sortimenti!C$12)/80000,3),"")</f>
        <v/>
      </c>
      <c r="D89" s="42" t="str">
        <f t="shared" si="11"/>
        <v/>
      </c>
      <c r="E89" s="34"/>
      <c r="F89" s="35" t="str">
        <f>IFERROR(ROUND((3.1416*(($A89+0.5)^2+($A89+0.5+VLOOKUP(F$11,katalogi!$A$2:$C$93,IF(Sortimenti!$A89&lt;28,2,3),0)*Sortimenti!F$12)^2)*Sortimenti!F$12)/80000,3),"")</f>
        <v/>
      </c>
      <c r="G89" s="42" t="str">
        <f t="shared" si="12"/>
        <v/>
      </c>
      <c r="H89" s="32"/>
      <c r="I89" s="35" t="str">
        <f>IFERROR(ROUND((3.1416*(($A89+0.5)^2+($A89+0.5+VLOOKUP(I$11,katalogi!$A$2:$C$93,IF(Sortimenti!$A89&lt;28,2,3),0)*Sortimenti!I$12)^2)*Sortimenti!I$12)/80000,3),"")</f>
        <v/>
      </c>
      <c r="J89" s="42" t="str">
        <f t="shared" si="13"/>
        <v/>
      </c>
      <c r="K89" s="30"/>
      <c r="L89" s="35" t="str">
        <f>IFERROR(ROUND((3.1416*(($A89+0.5)^2+($A89+0.5+VLOOKUP(L$11,katalogi!$A$2:$C$93,IF(Sortimenti!$A89&lt;28,2,3),0)*Sortimenti!L$12)^2)*Sortimenti!L$12)/80000,3),"")</f>
        <v/>
      </c>
      <c r="M89" s="42" t="str">
        <f t="shared" si="14"/>
        <v/>
      </c>
      <c r="N89" s="32"/>
      <c r="O89" s="35" t="str">
        <f>IFERROR(ROUND((3.1416*(($A89+0.5)^2+($A89+0.5+VLOOKUP(O$11,katalogi!$A$2:$C$93,IF(Sortimenti!$A89&lt;28,2,3),0)*Sortimenti!O$12)^2)*Sortimenti!O$12)/80000,3),"")</f>
        <v/>
      </c>
      <c r="P89" s="42" t="str">
        <f t="shared" si="15"/>
        <v/>
      </c>
      <c r="Q89" s="32"/>
      <c r="R89" s="35" t="str">
        <f>IFERROR(ROUND((3.1416*(($A89+0.5)^2+($A89+0.5+VLOOKUP(R$11,katalogi!$A$2:$C$93,IF(Sortimenti!$A89&lt;28,2,3),0)*Sortimenti!R$12)^2)*Sortimenti!R$12)/80000,3),"")</f>
        <v/>
      </c>
      <c r="S89" s="42" t="str">
        <f t="shared" si="16"/>
        <v/>
      </c>
      <c r="T89" s="32"/>
      <c r="U89" s="35" t="str">
        <f>IFERROR(ROUND((3.1416*(($A89+0.5)^2+($A89+0.5+VLOOKUP(U$11,katalogi!$A$2:$C$93,IF(Sortimenti!$A89&lt;28,2,3),0)*Sortimenti!U$12)^2)*Sortimenti!U$12)/80000,3),"")</f>
        <v/>
      </c>
      <c r="V89" s="42" t="str">
        <f t="shared" si="17"/>
        <v/>
      </c>
      <c r="W89" s="30"/>
      <c r="X89" s="35" t="str">
        <f>IFERROR(ROUND((3.1416*(($A89+0.5)^2+($A89+0.5+VLOOKUP(X$11,katalogi!$A$2:$C$93,IF(Sortimenti!$A89&lt;28,2,3),0)*Sortimenti!X$12)^2)*Sortimenti!X$12)/80000,3),"")</f>
        <v/>
      </c>
      <c r="Y89" s="42" t="str">
        <f t="shared" si="18"/>
        <v/>
      </c>
      <c r="Z89" s="36"/>
      <c r="AA89" s="35" t="str">
        <f>IFERROR(ROUND((3.1416*(($A89+0.5)^2+($A89+0.5+VLOOKUP(AA$11,katalogi!$A$2:$C$93,IF(Sortimenti!$A89&lt;28,2,3),0)*Sortimenti!AA$12)^2)*Sortimenti!AA$12)/80000,3),"")</f>
        <v/>
      </c>
      <c r="AB89" s="42" t="str">
        <f t="shared" si="19"/>
        <v/>
      </c>
      <c r="AC89" s="30"/>
      <c r="AD89" s="35" t="str">
        <f>IFERROR(ROUND((3.1416*(($A89+0.5)^2+($A89+0.5+VLOOKUP(AD$11,katalogi!$A$2:$C$93,IF(Sortimenti!$A89&lt;28,2,3),0)*Sortimenti!AD$12)^2)*Sortimenti!AD$12)/80000,3),"")</f>
        <v/>
      </c>
      <c r="AE89" s="42" t="str">
        <f t="shared" si="20"/>
        <v/>
      </c>
      <c r="AF89" s="32"/>
      <c r="AG89" s="35" t="str">
        <f>IFERROR(ROUND((3.1416*(($A89+0.5)^2+($A89+0.5+VLOOKUP(AG$11,katalogi!$A$2:$C$93,IF(Sortimenti!$A89&lt;28,2,3),0)*Sortimenti!AG$12)^2)*Sortimenti!AG$12)/80000,3),"")</f>
        <v/>
      </c>
      <c r="AH89" s="42" t="str">
        <f t="shared" si="21"/>
        <v/>
      </c>
    </row>
    <row r="90" spans="1:34" ht="12" customHeight="1" x14ac:dyDescent="0.25">
      <c r="A90" s="28">
        <v>80</v>
      </c>
      <c r="B90" s="34"/>
      <c r="C90" s="35" t="str">
        <f>IFERROR(ROUND((3.1416*(($A90+0.5)^2+($A90+0.5+VLOOKUP(C$11,katalogi!$A$2:$C$93,IF(Sortimenti!$A90&lt;28,2,3),0)*Sortimenti!C$12)^2)*Sortimenti!C$12)/80000,3),"")</f>
        <v/>
      </c>
      <c r="D90" s="42" t="str">
        <f t="shared" si="11"/>
        <v/>
      </c>
      <c r="E90" s="34"/>
      <c r="F90" s="35" t="str">
        <f>IFERROR(ROUND((3.1416*(($A90+0.5)^2+($A90+0.5+VLOOKUP(F$11,katalogi!$A$2:$C$93,IF(Sortimenti!$A90&lt;28,2,3),0)*Sortimenti!F$12)^2)*Sortimenti!F$12)/80000,3),"")</f>
        <v/>
      </c>
      <c r="G90" s="42" t="str">
        <f t="shared" si="12"/>
        <v/>
      </c>
      <c r="H90" s="32"/>
      <c r="I90" s="35" t="str">
        <f>IFERROR(ROUND((3.1416*(($A90+0.5)^2+($A90+0.5+VLOOKUP(I$11,katalogi!$A$2:$C$93,IF(Sortimenti!$A90&lt;28,2,3),0)*Sortimenti!I$12)^2)*Sortimenti!I$12)/80000,3),"")</f>
        <v/>
      </c>
      <c r="J90" s="42" t="str">
        <f t="shared" si="13"/>
        <v/>
      </c>
      <c r="K90" s="30"/>
      <c r="L90" s="35" t="str">
        <f>IFERROR(ROUND((3.1416*(($A90+0.5)^2+($A90+0.5+VLOOKUP(L$11,katalogi!$A$2:$C$93,IF(Sortimenti!$A90&lt;28,2,3),0)*Sortimenti!L$12)^2)*Sortimenti!L$12)/80000,3),"")</f>
        <v/>
      </c>
      <c r="M90" s="42" t="str">
        <f t="shared" si="14"/>
        <v/>
      </c>
      <c r="N90" s="32"/>
      <c r="O90" s="35" t="str">
        <f>IFERROR(ROUND((3.1416*(($A90+0.5)^2+($A90+0.5+VLOOKUP(O$11,katalogi!$A$2:$C$93,IF(Sortimenti!$A90&lt;28,2,3),0)*Sortimenti!O$12)^2)*Sortimenti!O$12)/80000,3),"")</f>
        <v/>
      </c>
      <c r="P90" s="42" t="str">
        <f t="shared" si="15"/>
        <v/>
      </c>
      <c r="Q90" s="32"/>
      <c r="R90" s="35" t="str">
        <f>IFERROR(ROUND((3.1416*(($A90+0.5)^2+($A90+0.5+VLOOKUP(R$11,katalogi!$A$2:$C$93,IF(Sortimenti!$A90&lt;28,2,3),0)*Sortimenti!R$12)^2)*Sortimenti!R$12)/80000,3),"")</f>
        <v/>
      </c>
      <c r="S90" s="42" t="str">
        <f t="shared" si="16"/>
        <v/>
      </c>
      <c r="T90" s="32"/>
      <c r="U90" s="35" t="str">
        <f>IFERROR(ROUND((3.1416*(($A90+0.5)^2+($A90+0.5+VLOOKUP(U$11,katalogi!$A$2:$C$93,IF(Sortimenti!$A90&lt;28,2,3),0)*Sortimenti!U$12)^2)*Sortimenti!U$12)/80000,3),"")</f>
        <v/>
      </c>
      <c r="V90" s="42" t="str">
        <f t="shared" si="17"/>
        <v/>
      </c>
      <c r="W90" s="30"/>
      <c r="X90" s="35" t="str">
        <f>IFERROR(ROUND((3.1416*(($A90+0.5)^2+($A90+0.5+VLOOKUP(X$11,katalogi!$A$2:$C$93,IF(Sortimenti!$A90&lt;28,2,3),0)*Sortimenti!X$12)^2)*Sortimenti!X$12)/80000,3),"")</f>
        <v/>
      </c>
      <c r="Y90" s="42" t="str">
        <f t="shared" si="18"/>
        <v/>
      </c>
      <c r="Z90" s="36"/>
      <c r="AA90" s="35" t="str">
        <f>IFERROR(ROUND((3.1416*(($A90+0.5)^2+($A90+0.5+VLOOKUP(AA$11,katalogi!$A$2:$C$93,IF(Sortimenti!$A90&lt;28,2,3),0)*Sortimenti!AA$12)^2)*Sortimenti!AA$12)/80000,3),"")</f>
        <v/>
      </c>
      <c r="AB90" s="42" t="str">
        <f t="shared" si="19"/>
        <v/>
      </c>
      <c r="AC90" s="30"/>
      <c r="AD90" s="35" t="str">
        <f>IFERROR(ROUND((3.1416*(($A90+0.5)^2+($A90+0.5+VLOOKUP(AD$11,katalogi!$A$2:$C$93,IF(Sortimenti!$A90&lt;28,2,3),0)*Sortimenti!AD$12)^2)*Sortimenti!AD$12)/80000,3),"")</f>
        <v/>
      </c>
      <c r="AE90" s="42" t="str">
        <f t="shared" si="20"/>
        <v/>
      </c>
      <c r="AF90" s="32"/>
      <c r="AG90" s="35" t="str">
        <f>IFERROR(ROUND((3.1416*(($A90+0.5)^2+($A90+0.5+VLOOKUP(AG$11,katalogi!$A$2:$C$93,IF(Sortimenti!$A90&lt;28,2,3),0)*Sortimenti!AG$12)^2)*Sortimenti!AG$12)/80000,3),"")</f>
        <v/>
      </c>
      <c r="AH90" s="42" t="str">
        <f t="shared" si="21"/>
        <v/>
      </c>
    </row>
    <row r="91" spans="1:34" ht="12" customHeight="1" x14ac:dyDescent="0.25">
      <c r="A91" s="28">
        <v>81</v>
      </c>
      <c r="B91" s="34"/>
      <c r="C91" s="35" t="str">
        <f>IFERROR(ROUND((3.1416*(($A91+0.5)^2+($A91+0.5+VLOOKUP(C$11,katalogi!$A$2:$C$93,IF(Sortimenti!$A91&lt;28,2,3),0)*Sortimenti!C$12)^2)*Sortimenti!C$12)/80000,3),"")</f>
        <v/>
      </c>
      <c r="D91" s="42" t="str">
        <f t="shared" si="11"/>
        <v/>
      </c>
      <c r="E91" s="34"/>
      <c r="F91" s="35" t="str">
        <f>IFERROR(ROUND((3.1416*(($A91+0.5)^2+($A91+0.5+VLOOKUP(F$11,katalogi!$A$2:$C$93,IF(Sortimenti!$A91&lt;28,2,3),0)*Sortimenti!F$12)^2)*Sortimenti!F$12)/80000,3),"")</f>
        <v/>
      </c>
      <c r="G91" s="42" t="str">
        <f t="shared" si="12"/>
        <v/>
      </c>
      <c r="H91" s="32"/>
      <c r="I91" s="35" t="str">
        <f>IFERROR(ROUND((3.1416*(($A91+0.5)^2+($A91+0.5+VLOOKUP(I$11,katalogi!$A$2:$C$93,IF(Sortimenti!$A91&lt;28,2,3),0)*Sortimenti!I$12)^2)*Sortimenti!I$12)/80000,3),"")</f>
        <v/>
      </c>
      <c r="J91" s="42" t="str">
        <f t="shared" si="13"/>
        <v/>
      </c>
      <c r="K91" s="30"/>
      <c r="L91" s="35" t="str">
        <f>IFERROR(ROUND((3.1416*(($A91+0.5)^2+($A91+0.5+VLOOKUP(L$11,katalogi!$A$2:$C$93,IF(Sortimenti!$A91&lt;28,2,3),0)*Sortimenti!L$12)^2)*Sortimenti!L$12)/80000,3),"")</f>
        <v/>
      </c>
      <c r="M91" s="42" t="str">
        <f t="shared" si="14"/>
        <v/>
      </c>
      <c r="N91" s="32"/>
      <c r="O91" s="35" t="str">
        <f>IFERROR(ROUND((3.1416*(($A91+0.5)^2+($A91+0.5+VLOOKUP(O$11,katalogi!$A$2:$C$93,IF(Sortimenti!$A91&lt;28,2,3),0)*Sortimenti!O$12)^2)*Sortimenti!O$12)/80000,3),"")</f>
        <v/>
      </c>
      <c r="P91" s="42" t="str">
        <f t="shared" si="15"/>
        <v/>
      </c>
      <c r="Q91" s="32"/>
      <c r="R91" s="35" t="str">
        <f>IFERROR(ROUND((3.1416*(($A91+0.5)^2+($A91+0.5+VLOOKUP(R$11,katalogi!$A$2:$C$93,IF(Sortimenti!$A91&lt;28,2,3),0)*Sortimenti!R$12)^2)*Sortimenti!R$12)/80000,3),"")</f>
        <v/>
      </c>
      <c r="S91" s="42" t="str">
        <f t="shared" si="16"/>
        <v/>
      </c>
      <c r="T91" s="32"/>
      <c r="U91" s="35" t="str">
        <f>IFERROR(ROUND((3.1416*(($A91+0.5)^2+($A91+0.5+VLOOKUP(U$11,katalogi!$A$2:$C$93,IF(Sortimenti!$A91&lt;28,2,3),0)*Sortimenti!U$12)^2)*Sortimenti!U$12)/80000,3),"")</f>
        <v/>
      </c>
      <c r="V91" s="42" t="str">
        <f t="shared" si="17"/>
        <v/>
      </c>
      <c r="W91" s="30"/>
      <c r="X91" s="35" t="str">
        <f>IFERROR(ROUND((3.1416*(($A91+0.5)^2+($A91+0.5+VLOOKUP(X$11,katalogi!$A$2:$C$93,IF(Sortimenti!$A91&lt;28,2,3),0)*Sortimenti!X$12)^2)*Sortimenti!X$12)/80000,3),"")</f>
        <v/>
      </c>
      <c r="Y91" s="42" t="str">
        <f t="shared" si="18"/>
        <v/>
      </c>
      <c r="Z91" s="36"/>
      <c r="AA91" s="35" t="str">
        <f>IFERROR(ROUND((3.1416*(($A91+0.5)^2+($A91+0.5+VLOOKUP(AA$11,katalogi!$A$2:$C$93,IF(Sortimenti!$A91&lt;28,2,3),0)*Sortimenti!AA$12)^2)*Sortimenti!AA$12)/80000,3),"")</f>
        <v/>
      </c>
      <c r="AB91" s="42" t="str">
        <f t="shared" si="19"/>
        <v/>
      </c>
      <c r="AC91" s="30"/>
      <c r="AD91" s="35" t="str">
        <f>IFERROR(ROUND((3.1416*(($A91+0.5)^2+($A91+0.5+VLOOKUP(AD$11,katalogi!$A$2:$C$93,IF(Sortimenti!$A91&lt;28,2,3),0)*Sortimenti!AD$12)^2)*Sortimenti!AD$12)/80000,3),"")</f>
        <v/>
      </c>
      <c r="AE91" s="42" t="str">
        <f t="shared" si="20"/>
        <v/>
      </c>
      <c r="AF91" s="32"/>
      <c r="AG91" s="35" t="str">
        <f>IFERROR(ROUND((3.1416*(($A91+0.5)^2+($A91+0.5+VLOOKUP(AG$11,katalogi!$A$2:$C$93,IF(Sortimenti!$A91&lt;28,2,3),0)*Sortimenti!AG$12)^2)*Sortimenti!AG$12)/80000,3),"")</f>
        <v/>
      </c>
      <c r="AH91" s="42" t="str">
        <f t="shared" si="21"/>
        <v/>
      </c>
    </row>
    <row r="92" spans="1:34" ht="12" customHeight="1" x14ac:dyDescent="0.25">
      <c r="A92" s="28">
        <v>82</v>
      </c>
      <c r="B92" s="34"/>
      <c r="C92" s="35" t="str">
        <f>IFERROR(ROUND((3.1416*(($A92+0.5)^2+($A92+0.5+VLOOKUP(C$11,katalogi!$A$2:$C$93,IF(Sortimenti!$A92&lt;28,2,3),0)*Sortimenti!C$12)^2)*Sortimenti!C$12)/80000,3),"")</f>
        <v/>
      </c>
      <c r="D92" s="42" t="str">
        <f t="shared" si="11"/>
        <v/>
      </c>
      <c r="E92" s="34"/>
      <c r="F92" s="35" t="str">
        <f>IFERROR(ROUND((3.1416*(($A92+0.5)^2+($A92+0.5+VLOOKUP(F$11,katalogi!$A$2:$C$93,IF(Sortimenti!$A92&lt;28,2,3),0)*Sortimenti!F$12)^2)*Sortimenti!F$12)/80000,3),"")</f>
        <v/>
      </c>
      <c r="G92" s="42" t="str">
        <f t="shared" si="12"/>
        <v/>
      </c>
      <c r="H92" s="32"/>
      <c r="I92" s="35" t="str">
        <f>IFERROR(ROUND((3.1416*(($A92+0.5)^2+($A92+0.5+VLOOKUP(I$11,katalogi!$A$2:$C$93,IF(Sortimenti!$A92&lt;28,2,3),0)*Sortimenti!I$12)^2)*Sortimenti!I$12)/80000,3),"")</f>
        <v/>
      </c>
      <c r="J92" s="42" t="str">
        <f t="shared" si="13"/>
        <v/>
      </c>
      <c r="K92" s="30"/>
      <c r="L92" s="35" t="str">
        <f>IFERROR(ROUND((3.1416*(($A92+0.5)^2+($A92+0.5+VLOOKUP(L$11,katalogi!$A$2:$C$93,IF(Sortimenti!$A92&lt;28,2,3),0)*Sortimenti!L$12)^2)*Sortimenti!L$12)/80000,3),"")</f>
        <v/>
      </c>
      <c r="M92" s="42" t="str">
        <f t="shared" si="14"/>
        <v/>
      </c>
      <c r="N92" s="32"/>
      <c r="O92" s="35" t="str">
        <f>IFERROR(ROUND((3.1416*(($A92+0.5)^2+($A92+0.5+VLOOKUP(O$11,katalogi!$A$2:$C$93,IF(Sortimenti!$A92&lt;28,2,3),0)*Sortimenti!O$12)^2)*Sortimenti!O$12)/80000,3),"")</f>
        <v/>
      </c>
      <c r="P92" s="42" t="str">
        <f t="shared" si="15"/>
        <v/>
      </c>
      <c r="Q92" s="32"/>
      <c r="R92" s="35" t="str">
        <f>IFERROR(ROUND((3.1416*(($A92+0.5)^2+($A92+0.5+VLOOKUP(R$11,katalogi!$A$2:$C$93,IF(Sortimenti!$A92&lt;28,2,3),0)*Sortimenti!R$12)^2)*Sortimenti!R$12)/80000,3),"")</f>
        <v/>
      </c>
      <c r="S92" s="42" t="str">
        <f t="shared" si="16"/>
        <v/>
      </c>
      <c r="T92" s="32"/>
      <c r="U92" s="35" t="str">
        <f>IFERROR(ROUND((3.1416*(($A92+0.5)^2+($A92+0.5+VLOOKUP(U$11,katalogi!$A$2:$C$93,IF(Sortimenti!$A92&lt;28,2,3),0)*Sortimenti!U$12)^2)*Sortimenti!U$12)/80000,3),"")</f>
        <v/>
      </c>
      <c r="V92" s="42" t="str">
        <f t="shared" si="17"/>
        <v/>
      </c>
      <c r="W92" s="30"/>
      <c r="X92" s="35" t="str">
        <f>IFERROR(ROUND((3.1416*(($A92+0.5)^2+($A92+0.5+VLOOKUP(X$11,katalogi!$A$2:$C$93,IF(Sortimenti!$A92&lt;28,2,3),0)*Sortimenti!X$12)^2)*Sortimenti!X$12)/80000,3),"")</f>
        <v/>
      </c>
      <c r="Y92" s="42" t="str">
        <f t="shared" si="18"/>
        <v/>
      </c>
      <c r="Z92" s="36"/>
      <c r="AA92" s="35" t="str">
        <f>IFERROR(ROUND((3.1416*(($A92+0.5)^2+($A92+0.5+VLOOKUP(AA$11,katalogi!$A$2:$C$93,IF(Sortimenti!$A92&lt;28,2,3),0)*Sortimenti!AA$12)^2)*Sortimenti!AA$12)/80000,3),"")</f>
        <v/>
      </c>
      <c r="AB92" s="42" t="str">
        <f t="shared" si="19"/>
        <v/>
      </c>
      <c r="AC92" s="30"/>
      <c r="AD92" s="35" t="str">
        <f>IFERROR(ROUND((3.1416*(($A92+0.5)^2+($A92+0.5+VLOOKUP(AD$11,katalogi!$A$2:$C$93,IF(Sortimenti!$A92&lt;28,2,3),0)*Sortimenti!AD$12)^2)*Sortimenti!AD$12)/80000,3),"")</f>
        <v/>
      </c>
      <c r="AE92" s="42" t="str">
        <f t="shared" si="20"/>
        <v/>
      </c>
      <c r="AF92" s="32"/>
      <c r="AG92" s="35" t="str">
        <f>IFERROR(ROUND((3.1416*(($A92+0.5)^2+($A92+0.5+VLOOKUP(AG$11,katalogi!$A$2:$C$93,IF(Sortimenti!$A92&lt;28,2,3),0)*Sortimenti!AG$12)^2)*Sortimenti!AG$12)/80000,3),"")</f>
        <v/>
      </c>
      <c r="AH92" s="42" t="str">
        <f t="shared" si="21"/>
        <v/>
      </c>
    </row>
    <row r="93" spans="1:34" ht="12" customHeight="1" x14ac:dyDescent="0.25">
      <c r="A93" s="28">
        <v>83</v>
      </c>
      <c r="B93" s="34"/>
      <c r="C93" s="35" t="str">
        <f>IFERROR(ROUND((3.1416*(($A93+0.5)^2+($A93+0.5+VLOOKUP(C$11,katalogi!$A$2:$C$93,IF(Sortimenti!$A93&lt;28,2,3),0)*Sortimenti!C$12)^2)*Sortimenti!C$12)/80000,3),"")</f>
        <v/>
      </c>
      <c r="D93" s="42" t="str">
        <f t="shared" si="11"/>
        <v/>
      </c>
      <c r="E93" s="34"/>
      <c r="F93" s="35" t="str">
        <f>IFERROR(ROUND((3.1416*(($A93+0.5)^2+($A93+0.5+VLOOKUP(F$11,katalogi!$A$2:$C$93,IF(Sortimenti!$A93&lt;28,2,3),0)*Sortimenti!F$12)^2)*Sortimenti!F$12)/80000,3),"")</f>
        <v/>
      </c>
      <c r="G93" s="42" t="str">
        <f t="shared" si="12"/>
        <v/>
      </c>
      <c r="H93" s="32"/>
      <c r="I93" s="35" t="str">
        <f>IFERROR(ROUND((3.1416*(($A93+0.5)^2+($A93+0.5+VLOOKUP(I$11,katalogi!$A$2:$C$93,IF(Sortimenti!$A93&lt;28,2,3),0)*Sortimenti!I$12)^2)*Sortimenti!I$12)/80000,3),"")</f>
        <v/>
      </c>
      <c r="J93" s="42" t="str">
        <f t="shared" si="13"/>
        <v/>
      </c>
      <c r="K93" s="30"/>
      <c r="L93" s="35" t="str">
        <f>IFERROR(ROUND((3.1416*(($A93+0.5)^2+($A93+0.5+VLOOKUP(L$11,katalogi!$A$2:$C$93,IF(Sortimenti!$A93&lt;28,2,3),0)*Sortimenti!L$12)^2)*Sortimenti!L$12)/80000,3),"")</f>
        <v/>
      </c>
      <c r="M93" s="42" t="str">
        <f t="shared" si="14"/>
        <v/>
      </c>
      <c r="N93" s="32"/>
      <c r="O93" s="35" t="str">
        <f>IFERROR(ROUND((3.1416*(($A93+0.5)^2+($A93+0.5+VLOOKUP(O$11,katalogi!$A$2:$C$93,IF(Sortimenti!$A93&lt;28,2,3),0)*Sortimenti!O$12)^2)*Sortimenti!O$12)/80000,3),"")</f>
        <v/>
      </c>
      <c r="P93" s="42" t="str">
        <f t="shared" si="15"/>
        <v/>
      </c>
      <c r="Q93" s="32"/>
      <c r="R93" s="35" t="str">
        <f>IFERROR(ROUND((3.1416*(($A93+0.5)^2+($A93+0.5+VLOOKUP(R$11,katalogi!$A$2:$C$93,IF(Sortimenti!$A93&lt;28,2,3),0)*Sortimenti!R$12)^2)*Sortimenti!R$12)/80000,3),"")</f>
        <v/>
      </c>
      <c r="S93" s="42" t="str">
        <f t="shared" si="16"/>
        <v/>
      </c>
      <c r="T93" s="32"/>
      <c r="U93" s="35" t="str">
        <f>IFERROR(ROUND((3.1416*(($A93+0.5)^2+($A93+0.5+VLOOKUP(U$11,katalogi!$A$2:$C$93,IF(Sortimenti!$A93&lt;28,2,3),0)*Sortimenti!U$12)^2)*Sortimenti!U$12)/80000,3),"")</f>
        <v/>
      </c>
      <c r="V93" s="42" t="str">
        <f t="shared" si="17"/>
        <v/>
      </c>
      <c r="W93" s="30"/>
      <c r="X93" s="35" t="str">
        <f>IFERROR(ROUND((3.1416*(($A93+0.5)^2+($A93+0.5+VLOOKUP(X$11,katalogi!$A$2:$C$93,IF(Sortimenti!$A93&lt;28,2,3),0)*Sortimenti!X$12)^2)*Sortimenti!X$12)/80000,3),"")</f>
        <v/>
      </c>
      <c r="Y93" s="42" t="str">
        <f t="shared" si="18"/>
        <v/>
      </c>
      <c r="Z93" s="36"/>
      <c r="AA93" s="35" t="str">
        <f>IFERROR(ROUND((3.1416*(($A93+0.5)^2+($A93+0.5+VLOOKUP(AA$11,katalogi!$A$2:$C$93,IF(Sortimenti!$A93&lt;28,2,3),0)*Sortimenti!AA$12)^2)*Sortimenti!AA$12)/80000,3),"")</f>
        <v/>
      </c>
      <c r="AB93" s="42" t="str">
        <f t="shared" si="19"/>
        <v/>
      </c>
      <c r="AC93" s="30"/>
      <c r="AD93" s="35" t="str">
        <f>IFERROR(ROUND((3.1416*(($A93+0.5)^2+($A93+0.5+VLOOKUP(AD$11,katalogi!$A$2:$C$93,IF(Sortimenti!$A93&lt;28,2,3),0)*Sortimenti!AD$12)^2)*Sortimenti!AD$12)/80000,3),"")</f>
        <v/>
      </c>
      <c r="AE93" s="42" t="str">
        <f t="shared" si="20"/>
        <v/>
      </c>
      <c r="AF93" s="32"/>
      <c r="AG93" s="35" t="str">
        <f>IFERROR(ROUND((3.1416*(($A93+0.5)^2+($A93+0.5+VLOOKUP(AG$11,katalogi!$A$2:$C$93,IF(Sortimenti!$A93&lt;28,2,3),0)*Sortimenti!AG$12)^2)*Sortimenti!AG$12)/80000,3),"")</f>
        <v/>
      </c>
      <c r="AH93" s="42" t="str">
        <f t="shared" si="21"/>
        <v/>
      </c>
    </row>
    <row r="94" spans="1:34" ht="12" customHeight="1" x14ac:dyDescent="0.25">
      <c r="A94" s="28">
        <v>84</v>
      </c>
      <c r="B94" s="34"/>
      <c r="C94" s="35" t="str">
        <f>IFERROR(ROUND((3.1416*(($A94+0.5)^2+($A94+0.5+VLOOKUP(C$11,katalogi!$A$2:$C$93,IF(Sortimenti!$A94&lt;28,2,3),0)*Sortimenti!C$12)^2)*Sortimenti!C$12)/80000,3),"")</f>
        <v/>
      </c>
      <c r="D94" s="42" t="str">
        <f t="shared" si="11"/>
        <v/>
      </c>
      <c r="E94" s="34"/>
      <c r="F94" s="35" t="str">
        <f>IFERROR(ROUND((3.1416*(($A94+0.5)^2+($A94+0.5+VLOOKUP(F$11,katalogi!$A$2:$C$93,IF(Sortimenti!$A94&lt;28,2,3),0)*Sortimenti!F$12)^2)*Sortimenti!F$12)/80000,3),"")</f>
        <v/>
      </c>
      <c r="G94" s="42" t="str">
        <f t="shared" si="12"/>
        <v/>
      </c>
      <c r="H94" s="32"/>
      <c r="I94" s="35" t="str">
        <f>IFERROR(ROUND((3.1416*(($A94+0.5)^2+($A94+0.5+VLOOKUP(I$11,katalogi!$A$2:$C$93,IF(Sortimenti!$A94&lt;28,2,3),0)*Sortimenti!I$12)^2)*Sortimenti!I$12)/80000,3),"")</f>
        <v/>
      </c>
      <c r="J94" s="42" t="str">
        <f t="shared" si="13"/>
        <v/>
      </c>
      <c r="K94" s="30"/>
      <c r="L94" s="35" t="str">
        <f>IFERROR(ROUND((3.1416*(($A94+0.5)^2+($A94+0.5+VLOOKUP(L$11,katalogi!$A$2:$C$93,IF(Sortimenti!$A94&lt;28,2,3),0)*Sortimenti!L$12)^2)*Sortimenti!L$12)/80000,3),"")</f>
        <v/>
      </c>
      <c r="M94" s="42" t="str">
        <f t="shared" si="14"/>
        <v/>
      </c>
      <c r="N94" s="32"/>
      <c r="O94" s="35" t="str">
        <f>IFERROR(ROUND((3.1416*(($A94+0.5)^2+($A94+0.5+VLOOKUP(O$11,katalogi!$A$2:$C$93,IF(Sortimenti!$A94&lt;28,2,3),0)*Sortimenti!O$12)^2)*Sortimenti!O$12)/80000,3),"")</f>
        <v/>
      </c>
      <c r="P94" s="42" t="str">
        <f t="shared" si="15"/>
        <v/>
      </c>
      <c r="Q94" s="32"/>
      <c r="R94" s="35" t="str">
        <f>IFERROR(ROUND((3.1416*(($A94+0.5)^2+($A94+0.5+VLOOKUP(R$11,katalogi!$A$2:$C$93,IF(Sortimenti!$A94&lt;28,2,3),0)*Sortimenti!R$12)^2)*Sortimenti!R$12)/80000,3),"")</f>
        <v/>
      </c>
      <c r="S94" s="42" t="str">
        <f t="shared" si="16"/>
        <v/>
      </c>
      <c r="T94" s="32"/>
      <c r="U94" s="35" t="str">
        <f>IFERROR(ROUND((3.1416*(($A94+0.5)^2+($A94+0.5+VLOOKUP(U$11,katalogi!$A$2:$C$93,IF(Sortimenti!$A94&lt;28,2,3),0)*Sortimenti!U$12)^2)*Sortimenti!U$12)/80000,3),"")</f>
        <v/>
      </c>
      <c r="V94" s="42" t="str">
        <f t="shared" si="17"/>
        <v/>
      </c>
      <c r="W94" s="30"/>
      <c r="X94" s="35" t="str">
        <f>IFERROR(ROUND((3.1416*(($A94+0.5)^2+($A94+0.5+VLOOKUP(X$11,katalogi!$A$2:$C$93,IF(Sortimenti!$A94&lt;28,2,3),0)*Sortimenti!X$12)^2)*Sortimenti!X$12)/80000,3),"")</f>
        <v/>
      </c>
      <c r="Y94" s="42" t="str">
        <f t="shared" si="18"/>
        <v/>
      </c>
      <c r="Z94" s="36"/>
      <c r="AA94" s="35" t="str">
        <f>IFERROR(ROUND((3.1416*(($A94+0.5)^2+($A94+0.5+VLOOKUP(AA$11,katalogi!$A$2:$C$93,IF(Sortimenti!$A94&lt;28,2,3),0)*Sortimenti!AA$12)^2)*Sortimenti!AA$12)/80000,3),"")</f>
        <v/>
      </c>
      <c r="AB94" s="42" t="str">
        <f t="shared" si="19"/>
        <v/>
      </c>
      <c r="AC94" s="30"/>
      <c r="AD94" s="35" t="str">
        <f>IFERROR(ROUND((3.1416*(($A94+0.5)^2+($A94+0.5+VLOOKUP(AD$11,katalogi!$A$2:$C$93,IF(Sortimenti!$A94&lt;28,2,3),0)*Sortimenti!AD$12)^2)*Sortimenti!AD$12)/80000,3),"")</f>
        <v/>
      </c>
      <c r="AE94" s="42" t="str">
        <f t="shared" si="20"/>
        <v/>
      </c>
      <c r="AF94" s="32"/>
      <c r="AG94" s="35" t="str">
        <f>IFERROR(ROUND((3.1416*(($A94+0.5)^2+($A94+0.5+VLOOKUP(AG$11,katalogi!$A$2:$C$93,IF(Sortimenti!$A94&lt;28,2,3),0)*Sortimenti!AG$12)^2)*Sortimenti!AG$12)/80000,3),"")</f>
        <v/>
      </c>
      <c r="AH94" s="42" t="str">
        <f t="shared" si="21"/>
        <v/>
      </c>
    </row>
    <row r="95" spans="1:34" ht="12" customHeight="1" x14ac:dyDescent="0.25">
      <c r="A95" s="28">
        <v>85</v>
      </c>
      <c r="B95" s="34"/>
      <c r="C95" s="35" t="str">
        <f>IFERROR(ROUND((3.1416*(($A95+0.5)^2+($A95+0.5+VLOOKUP(C$11,katalogi!$A$2:$C$93,IF(Sortimenti!$A95&lt;28,2,3),0)*Sortimenti!C$12)^2)*Sortimenti!C$12)/80000,3),"")</f>
        <v/>
      </c>
      <c r="D95" s="42" t="str">
        <f t="shared" si="11"/>
        <v/>
      </c>
      <c r="E95" s="34"/>
      <c r="F95" s="35" t="str">
        <f>IFERROR(ROUND((3.1416*(($A95+0.5)^2+($A95+0.5+VLOOKUP(F$11,katalogi!$A$2:$C$93,IF(Sortimenti!$A95&lt;28,2,3),0)*Sortimenti!F$12)^2)*Sortimenti!F$12)/80000,3),"")</f>
        <v/>
      </c>
      <c r="G95" s="42" t="str">
        <f t="shared" si="12"/>
        <v/>
      </c>
      <c r="H95" s="32"/>
      <c r="I95" s="35" t="str">
        <f>IFERROR(ROUND((3.1416*(($A95+0.5)^2+($A95+0.5+VLOOKUP(I$11,katalogi!$A$2:$C$93,IF(Sortimenti!$A95&lt;28,2,3),0)*Sortimenti!I$12)^2)*Sortimenti!I$12)/80000,3),"")</f>
        <v/>
      </c>
      <c r="J95" s="42" t="str">
        <f t="shared" si="13"/>
        <v/>
      </c>
      <c r="K95" s="30"/>
      <c r="L95" s="35" t="str">
        <f>IFERROR(ROUND((3.1416*(($A95+0.5)^2+($A95+0.5+VLOOKUP(L$11,katalogi!$A$2:$C$93,IF(Sortimenti!$A95&lt;28,2,3),0)*Sortimenti!L$12)^2)*Sortimenti!L$12)/80000,3),"")</f>
        <v/>
      </c>
      <c r="M95" s="42" t="str">
        <f t="shared" si="14"/>
        <v/>
      </c>
      <c r="N95" s="32"/>
      <c r="O95" s="35" t="str">
        <f>IFERROR(ROUND((3.1416*(($A95+0.5)^2+($A95+0.5+VLOOKUP(O$11,katalogi!$A$2:$C$93,IF(Sortimenti!$A95&lt;28,2,3),0)*Sortimenti!O$12)^2)*Sortimenti!O$12)/80000,3),"")</f>
        <v/>
      </c>
      <c r="P95" s="42" t="str">
        <f t="shared" si="15"/>
        <v/>
      </c>
      <c r="Q95" s="32"/>
      <c r="R95" s="35" t="str">
        <f>IFERROR(ROUND((3.1416*(($A95+0.5)^2+($A95+0.5+VLOOKUP(R$11,katalogi!$A$2:$C$93,IF(Sortimenti!$A95&lt;28,2,3),0)*Sortimenti!R$12)^2)*Sortimenti!R$12)/80000,3),"")</f>
        <v/>
      </c>
      <c r="S95" s="42" t="str">
        <f t="shared" si="16"/>
        <v/>
      </c>
      <c r="T95" s="32"/>
      <c r="U95" s="35" t="str">
        <f>IFERROR(ROUND((3.1416*(($A95+0.5)^2+($A95+0.5+VLOOKUP(U$11,katalogi!$A$2:$C$93,IF(Sortimenti!$A95&lt;28,2,3),0)*Sortimenti!U$12)^2)*Sortimenti!U$12)/80000,3),"")</f>
        <v/>
      </c>
      <c r="V95" s="42" t="str">
        <f t="shared" si="17"/>
        <v/>
      </c>
      <c r="W95" s="30"/>
      <c r="X95" s="35" t="str">
        <f>IFERROR(ROUND((3.1416*(($A95+0.5)^2+($A95+0.5+VLOOKUP(X$11,katalogi!$A$2:$C$93,IF(Sortimenti!$A95&lt;28,2,3),0)*Sortimenti!X$12)^2)*Sortimenti!X$12)/80000,3),"")</f>
        <v/>
      </c>
      <c r="Y95" s="42" t="str">
        <f t="shared" si="18"/>
        <v/>
      </c>
      <c r="Z95" s="36"/>
      <c r="AA95" s="35" t="str">
        <f>IFERROR(ROUND((3.1416*(($A95+0.5)^2+($A95+0.5+VLOOKUP(AA$11,katalogi!$A$2:$C$93,IF(Sortimenti!$A95&lt;28,2,3),0)*Sortimenti!AA$12)^2)*Sortimenti!AA$12)/80000,3),"")</f>
        <v/>
      </c>
      <c r="AB95" s="42" t="str">
        <f t="shared" si="19"/>
        <v/>
      </c>
      <c r="AC95" s="30"/>
      <c r="AD95" s="35" t="str">
        <f>IFERROR(ROUND((3.1416*(($A95+0.5)^2+($A95+0.5+VLOOKUP(AD$11,katalogi!$A$2:$C$93,IF(Sortimenti!$A95&lt;28,2,3),0)*Sortimenti!AD$12)^2)*Sortimenti!AD$12)/80000,3),"")</f>
        <v/>
      </c>
      <c r="AE95" s="42" t="str">
        <f t="shared" si="20"/>
        <v/>
      </c>
      <c r="AF95" s="32"/>
      <c r="AG95" s="35" t="str">
        <f>IFERROR(ROUND((3.1416*(($A95+0.5)^2+($A95+0.5+VLOOKUP(AG$11,katalogi!$A$2:$C$93,IF(Sortimenti!$A95&lt;28,2,3),0)*Sortimenti!AG$12)^2)*Sortimenti!AG$12)/80000,3),"")</f>
        <v/>
      </c>
      <c r="AH95" s="42" t="str">
        <f t="shared" si="21"/>
        <v/>
      </c>
    </row>
    <row r="96" spans="1:34" ht="12" customHeight="1" x14ac:dyDescent="0.25">
      <c r="A96" s="28">
        <v>86</v>
      </c>
      <c r="B96" s="34"/>
      <c r="C96" s="35" t="str">
        <f>IFERROR(ROUND((3.1416*(($A96+0.5)^2+($A96+0.5+VLOOKUP(C$11,katalogi!$A$2:$C$93,IF(Sortimenti!$A96&lt;28,2,3),0)*Sortimenti!C$12)^2)*Sortimenti!C$12)/80000,3),"")</f>
        <v/>
      </c>
      <c r="D96" s="42" t="str">
        <f t="shared" si="11"/>
        <v/>
      </c>
      <c r="E96" s="34"/>
      <c r="F96" s="35" t="str">
        <f>IFERROR(ROUND((3.1416*(($A96+0.5)^2+($A96+0.5+VLOOKUP(F$11,katalogi!$A$2:$C$93,IF(Sortimenti!$A96&lt;28,2,3),0)*Sortimenti!F$12)^2)*Sortimenti!F$12)/80000,3),"")</f>
        <v/>
      </c>
      <c r="G96" s="42" t="str">
        <f t="shared" si="12"/>
        <v/>
      </c>
      <c r="H96" s="32"/>
      <c r="I96" s="35" t="str">
        <f>IFERROR(ROUND((3.1416*(($A96+0.5)^2+($A96+0.5+VLOOKUP(I$11,katalogi!$A$2:$C$93,IF(Sortimenti!$A96&lt;28,2,3),0)*Sortimenti!I$12)^2)*Sortimenti!I$12)/80000,3),"")</f>
        <v/>
      </c>
      <c r="J96" s="42" t="str">
        <f t="shared" si="13"/>
        <v/>
      </c>
      <c r="K96" s="30"/>
      <c r="L96" s="35" t="str">
        <f>IFERROR(ROUND((3.1416*(($A96+0.5)^2+($A96+0.5+VLOOKUP(L$11,katalogi!$A$2:$C$93,IF(Sortimenti!$A96&lt;28,2,3),0)*Sortimenti!L$12)^2)*Sortimenti!L$12)/80000,3),"")</f>
        <v/>
      </c>
      <c r="M96" s="42" t="str">
        <f t="shared" si="14"/>
        <v/>
      </c>
      <c r="N96" s="32"/>
      <c r="O96" s="35" t="str">
        <f>IFERROR(ROUND((3.1416*(($A96+0.5)^2+($A96+0.5+VLOOKUP(O$11,katalogi!$A$2:$C$93,IF(Sortimenti!$A96&lt;28,2,3),0)*Sortimenti!O$12)^2)*Sortimenti!O$12)/80000,3),"")</f>
        <v/>
      </c>
      <c r="P96" s="42" t="str">
        <f t="shared" si="15"/>
        <v/>
      </c>
      <c r="Q96" s="32"/>
      <c r="R96" s="35" t="str">
        <f>IFERROR(ROUND((3.1416*(($A96+0.5)^2+($A96+0.5+VLOOKUP(R$11,katalogi!$A$2:$C$93,IF(Sortimenti!$A96&lt;28,2,3),0)*Sortimenti!R$12)^2)*Sortimenti!R$12)/80000,3),"")</f>
        <v/>
      </c>
      <c r="S96" s="42" t="str">
        <f t="shared" si="16"/>
        <v/>
      </c>
      <c r="T96" s="32"/>
      <c r="U96" s="35" t="str">
        <f>IFERROR(ROUND((3.1416*(($A96+0.5)^2+($A96+0.5+VLOOKUP(U$11,katalogi!$A$2:$C$93,IF(Sortimenti!$A96&lt;28,2,3),0)*Sortimenti!U$12)^2)*Sortimenti!U$12)/80000,3),"")</f>
        <v/>
      </c>
      <c r="V96" s="42" t="str">
        <f t="shared" si="17"/>
        <v/>
      </c>
      <c r="W96" s="30"/>
      <c r="X96" s="35" t="str">
        <f>IFERROR(ROUND((3.1416*(($A96+0.5)^2+($A96+0.5+VLOOKUP(X$11,katalogi!$A$2:$C$93,IF(Sortimenti!$A96&lt;28,2,3),0)*Sortimenti!X$12)^2)*Sortimenti!X$12)/80000,3),"")</f>
        <v/>
      </c>
      <c r="Y96" s="42" t="str">
        <f t="shared" si="18"/>
        <v/>
      </c>
      <c r="Z96" s="36"/>
      <c r="AA96" s="35" t="str">
        <f>IFERROR(ROUND((3.1416*(($A96+0.5)^2+($A96+0.5+VLOOKUP(AA$11,katalogi!$A$2:$C$93,IF(Sortimenti!$A96&lt;28,2,3),0)*Sortimenti!AA$12)^2)*Sortimenti!AA$12)/80000,3),"")</f>
        <v/>
      </c>
      <c r="AB96" s="42" t="str">
        <f t="shared" si="19"/>
        <v/>
      </c>
      <c r="AC96" s="30"/>
      <c r="AD96" s="35" t="str">
        <f>IFERROR(ROUND((3.1416*(($A96+0.5)^2+($A96+0.5+VLOOKUP(AD$11,katalogi!$A$2:$C$93,IF(Sortimenti!$A96&lt;28,2,3),0)*Sortimenti!AD$12)^2)*Sortimenti!AD$12)/80000,3),"")</f>
        <v/>
      </c>
      <c r="AE96" s="42" t="str">
        <f t="shared" si="20"/>
        <v/>
      </c>
      <c r="AF96" s="32"/>
      <c r="AG96" s="35" t="str">
        <f>IFERROR(ROUND((3.1416*(($A96+0.5)^2+($A96+0.5+VLOOKUP(AG$11,katalogi!$A$2:$C$93,IF(Sortimenti!$A96&lt;28,2,3),0)*Sortimenti!AG$12)^2)*Sortimenti!AG$12)/80000,3),"")</f>
        <v/>
      </c>
      <c r="AH96" s="42" t="str">
        <f t="shared" si="21"/>
        <v/>
      </c>
    </row>
    <row r="97" spans="1:34" ht="12" customHeight="1" x14ac:dyDescent="0.25">
      <c r="A97" s="28">
        <v>87</v>
      </c>
      <c r="B97" s="34"/>
      <c r="C97" s="35" t="str">
        <f>IFERROR(ROUND((3.1416*(($A97+0.5)^2+($A97+0.5+VLOOKUP(C$11,katalogi!$A$2:$C$93,IF(Sortimenti!$A97&lt;28,2,3),0)*Sortimenti!C$12)^2)*Sortimenti!C$12)/80000,3),"")</f>
        <v/>
      </c>
      <c r="D97" s="42" t="str">
        <f t="shared" si="11"/>
        <v/>
      </c>
      <c r="E97" s="34"/>
      <c r="F97" s="35" t="str">
        <f>IFERROR(ROUND((3.1416*(($A97+0.5)^2+($A97+0.5+VLOOKUP(F$11,katalogi!$A$2:$C$93,IF(Sortimenti!$A97&lt;28,2,3),0)*Sortimenti!F$12)^2)*Sortimenti!F$12)/80000,3),"")</f>
        <v/>
      </c>
      <c r="G97" s="42" t="str">
        <f t="shared" si="12"/>
        <v/>
      </c>
      <c r="H97" s="32"/>
      <c r="I97" s="35" t="str">
        <f>IFERROR(ROUND((3.1416*(($A97+0.5)^2+($A97+0.5+VLOOKUP(I$11,katalogi!$A$2:$C$93,IF(Sortimenti!$A97&lt;28,2,3),0)*Sortimenti!I$12)^2)*Sortimenti!I$12)/80000,3),"")</f>
        <v/>
      </c>
      <c r="J97" s="42" t="str">
        <f t="shared" si="13"/>
        <v/>
      </c>
      <c r="K97" s="30"/>
      <c r="L97" s="35" t="str">
        <f>IFERROR(ROUND((3.1416*(($A97+0.5)^2+($A97+0.5+VLOOKUP(L$11,katalogi!$A$2:$C$93,IF(Sortimenti!$A97&lt;28,2,3),0)*Sortimenti!L$12)^2)*Sortimenti!L$12)/80000,3),"")</f>
        <v/>
      </c>
      <c r="M97" s="42" t="str">
        <f t="shared" si="14"/>
        <v/>
      </c>
      <c r="N97" s="32"/>
      <c r="O97" s="35" t="str">
        <f>IFERROR(ROUND((3.1416*(($A97+0.5)^2+($A97+0.5+VLOOKUP(O$11,katalogi!$A$2:$C$93,IF(Sortimenti!$A97&lt;28,2,3),0)*Sortimenti!O$12)^2)*Sortimenti!O$12)/80000,3),"")</f>
        <v/>
      </c>
      <c r="P97" s="42" t="str">
        <f t="shared" si="15"/>
        <v/>
      </c>
      <c r="Q97" s="32"/>
      <c r="R97" s="35" t="str">
        <f>IFERROR(ROUND((3.1416*(($A97+0.5)^2+($A97+0.5+VLOOKUP(R$11,katalogi!$A$2:$C$93,IF(Sortimenti!$A97&lt;28,2,3),0)*Sortimenti!R$12)^2)*Sortimenti!R$12)/80000,3),"")</f>
        <v/>
      </c>
      <c r="S97" s="42" t="str">
        <f t="shared" si="16"/>
        <v/>
      </c>
      <c r="T97" s="32"/>
      <c r="U97" s="35" t="str">
        <f>IFERROR(ROUND((3.1416*(($A97+0.5)^2+($A97+0.5+VLOOKUP(U$11,katalogi!$A$2:$C$93,IF(Sortimenti!$A97&lt;28,2,3),0)*Sortimenti!U$12)^2)*Sortimenti!U$12)/80000,3),"")</f>
        <v/>
      </c>
      <c r="V97" s="42" t="str">
        <f t="shared" si="17"/>
        <v/>
      </c>
      <c r="W97" s="30"/>
      <c r="X97" s="35" t="str">
        <f>IFERROR(ROUND((3.1416*(($A97+0.5)^2+($A97+0.5+VLOOKUP(X$11,katalogi!$A$2:$C$93,IF(Sortimenti!$A97&lt;28,2,3),0)*Sortimenti!X$12)^2)*Sortimenti!X$12)/80000,3),"")</f>
        <v/>
      </c>
      <c r="Y97" s="42" t="str">
        <f t="shared" si="18"/>
        <v/>
      </c>
      <c r="Z97" s="36"/>
      <c r="AA97" s="35" t="str">
        <f>IFERROR(ROUND((3.1416*(($A97+0.5)^2+($A97+0.5+VLOOKUP(AA$11,katalogi!$A$2:$C$93,IF(Sortimenti!$A97&lt;28,2,3),0)*Sortimenti!AA$12)^2)*Sortimenti!AA$12)/80000,3),"")</f>
        <v/>
      </c>
      <c r="AB97" s="42" t="str">
        <f t="shared" si="19"/>
        <v/>
      </c>
      <c r="AC97" s="30"/>
      <c r="AD97" s="35" t="str">
        <f>IFERROR(ROUND((3.1416*(($A97+0.5)^2+($A97+0.5+VLOOKUP(AD$11,katalogi!$A$2:$C$93,IF(Sortimenti!$A97&lt;28,2,3),0)*Sortimenti!AD$12)^2)*Sortimenti!AD$12)/80000,3),"")</f>
        <v/>
      </c>
      <c r="AE97" s="42" t="str">
        <f t="shared" si="20"/>
        <v/>
      </c>
      <c r="AF97" s="32"/>
      <c r="AG97" s="35" t="str">
        <f>IFERROR(ROUND((3.1416*(($A97+0.5)^2+($A97+0.5+VLOOKUP(AG$11,katalogi!$A$2:$C$93,IF(Sortimenti!$A97&lt;28,2,3),0)*Sortimenti!AG$12)^2)*Sortimenti!AG$12)/80000,3),"")</f>
        <v/>
      </c>
      <c r="AH97" s="42" t="str">
        <f t="shared" si="21"/>
        <v/>
      </c>
    </row>
    <row r="98" spans="1:34" ht="12" customHeight="1" x14ac:dyDescent="0.25">
      <c r="A98" s="28">
        <v>88</v>
      </c>
      <c r="B98" s="34"/>
      <c r="C98" s="35" t="str">
        <f>IFERROR(ROUND((3.1416*(($A98+0.5)^2+($A98+0.5+VLOOKUP(C$11,katalogi!$A$2:$C$93,IF(Sortimenti!$A98&lt;28,2,3),0)*Sortimenti!C$12)^2)*Sortimenti!C$12)/80000,3),"")</f>
        <v/>
      </c>
      <c r="D98" s="42" t="str">
        <f t="shared" si="11"/>
        <v/>
      </c>
      <c r="E98" s="34"/>
      <c r="F98" s="35" t="str">
        <f>IFERROR(ROUND((3.1416*(($A98+0.5)^2+($A98+0.5+VLOOKUP(F$11,katalogi!$A$2:$C$93,IF(Sortimenti!$A98&lt;28,2,3),0)*Sortimenti!F$12)^2)*Sortimenti!F$12)/80000,3),"")</f>
        <v/>
      </c>
      <c r="G98" s="42" t="str">
        <f t="shared" si="12"/>
        <v/>
      </c>
      <c r="H98" s="32"/>
      <c r="I98" s="35" t="str">
        <f>IFERROR(ROUND((3.1416*(($A98+0.5)^2+($A98+0.5+VLOOKUP(I$11,katalogi!$A$2:$C$93,IF(Sortimenti!$A98&lt;28,2,3),0)*Sortimenti!I$12)^2)*Sortimenti!I$12)/80000,3),"")</f>
        <v/>
      </c>
      <c r="J98" s="42" t="str">
        <f t="shared" si="13"/>
        <v/>
      </c>
      <c r="K98" s="30"/>
      <c r="L98" s="35" t="str">
        <f>IFERROR(ROUND((3.1416*(($A98+0.5)^2+($A98+0.5+VLOOKUP(L$11,katalogi!$A$2:$C$93,IF(Sortimenti!$A98&lt;28,2,3),0)*Sortimenti!L$12)^2)*Sortimenti!L$12)/80000,3),"")</f>
        <v/>
      </c>
      <c r="M98" s="42" t="str">
        <f t="shared" si="14"/>
        <v/>
      </c>
      <c r="N98" s="32"/>
      <c r="O98" s="35" t="str">
        <f>IFERROR(ROUND((3.1416*(($A98+0.5)^2+($A98+0.5+VLOOKUP(O$11,katalogi!$A$2:$C$93,IF(Sortimenti!$A98&lt;28,2,3),0)*Sortimenti!O$12)^2)*Sortimenti!O$12)/80000,3),"")</f>
        <v/>
      </c>
      <c r="P98" s="42" t="str">
        <f t="shared" si="15"/>
        <v/>
      </c>
      <c r="Q98" s="32"/>
      <c r="R98" s="35" t="str">
        <f>IFERROR(ROUND((3.1416*(($A98+0.5)^2+($A98+0.5+VLOOKUP(R$11,katalogi!$A$2:$C$93,IF(Sortimenti!$A98&lt;28,2,3),0)*Sortimenti!R$12)^2)*Sortimenti!R$12)/80000,3),"")</f>
        <v/>
      </c>
      <c r="S98" s="42" t="str">
        <f t="shared" si="16"/>
        <v/>
      </c>
      <c r="T98" s="32"/>
      <c r="U98" s="35" t="str">
        <f>IFERROR(ROUND((3.1416*(($A98+0.5)^2+($A98+0.5+VLOOKUP(U$11,katalogi!$A$2:$C$93,IF(Sortimenti!$A98&lt;28,2,3),0)*Sortimenti!U$12)^2)*Sortimenti!U$12)/80000,3),"")</f>
        <v/>
      </c>
      <c r="V98" s="42" t="str">
        <f t="shared" si="17"/>
        <v/>
      </c>
      <c r="W98" s="30"/>
      <c r="X98" s="35" t="str">
        <f>IFERROR(ROUND((3.1416*(($A98+0.5)^2+($A98+0.5+VLOOKUP(X$11,katalogi!$A$2:$C$93,IF(Sortimenti!$A98&lt;28,2,3),0)*Sortimenti!X$12)^2)*Sortimenti!X$12)/80000,3),"")</f>
        <v/>
      </c>
      <c r="Y98" s="42" t="str">
        <f t="shared" si="18"/>
        <v/>
      </c>
      <c r="Z98" s="36"/>
      <c r="AA98" s="35" t="str">
        <f>IFERROR(ROUND((3.1416*(($A98+0.5)^2+($A98+0.5+VLOOKUP(AA$11,katalogi!$A$2:$C$93,IF(Sortimenti!$A98&lt;28,2,3),0)*Sortimenti!AA$12)^2)*Sortimenti!AA$12)/80000,3),"")</f>
        <v/>
      </c>
      <c r="AB98" s="42" t="str">
        <f t="shared" si="19"/>
        <v/>
      </c>
      <c r="AC98" s="30"/>
      <c r="AD98" s="35" t="str">
        <f>IFERROR(ROUND((3.1416*(($A98+0.5)^2+($A98+0.5+VLOOKUP(AD$11,katalogi!$A$2:$C$93,IF(Sortimenti!$A98&lt;28,2,3),0)*Sortimenti!AD$12)^2)*Sortimenti!AD$12)/80000,3),"")</f>
        <v/>
      </c>
      <c r="AE98" s="42" t="str">
        <f t="shared" si="20"/>
        <v/>
      </c>
      <c r="AF98" s="32"/>
      <c r="AG98" s="35" t="str">
        <f>IFERROR(ROUND((3.1416*(($A98+0.5)^2+($A98+0.5+VLOOKUP(AG$11,katalogi!$A$2:$C$93,IF(Sortimenti!$A98&lt;28,2,3),0)*Sortimenti!AG$12)^2)*Sortimenti!AG$12)/80000,3),"")</f>
        <v/>
      </c>
      <c r="AH98" s="42" t="str">
        <f t="shared" si="21"/>
        <v/>
      </c>
    </row>
    <row r="99" spans="1:34" ht="12" customHeight="1" x14ac:dyDescent="0.25">
      <c r="A99" s="28">
        <v>89</v>
      </c>
      <c r="B99" s="34"/>
      <c r="C99" s="35" t="str">
        <f>IFERROR(ROUND((3.1416*(($A99+0.5)^2+($A99+0.5+VLOOKUP(C$11,katalogi!$A$2:$C$93,IF(Sortimenti!$A99&lt;28,2,3),0)*Sortimenti!C$12)^2)*Sortimenti!C$12)/80000,3),"")</f>
        <v/>
      </c>
      <c r="D99" s="42" t="str">
        <f t="shared" si="11"/>
        <v/>
      </c>
      <c r="E99" s="34"/>
      <c r="F99" s="35" t="str">
        <f>IFERROR(ROUND((3.1416*(($A99+0.5)^2+($A99+0.5+VLOOKUP(F$11,katalogi!$A$2:$C$93,IF(Sortimenti!$A99&lt;28,2,3),0)*Sortimenti!F$12)^2)*Sortimenti!F$12)/80000,3),"")</f>
        <v/>
      </c>
      <c r="G99" s="42" t="str">
        <f t="shared" si="12"/>
        <v/>
      </c>
      <c r="H99" s="32"/>
      <c r="I99" s="35" t="str">
        <f>IFERROR(ROUND((3.1416*(($A99+0.5)^2+($A99+0.5+VLOOKUP(I$11,katalogi!$A$2:$C$93,IF(Sortimenti!$A99&lt;28,2,3),0)*Sortimenti!I$12)^2)*Sortimenti!I$12)/80000,3),"")</f>
        <v/>
      </c>
      <c r="J99" s="42" t="str">
        <f t="shared" si="13"/>
        <v/>
      </c>
      <c r="K99" s="30"/>
      <c r="L99" s="35" t="str">
        <f>IFERROR(ROUND((3.1416*(($A99+0.5)^2+($A99+0.5+VLOOKUP(L$11,katalogi!$A$2:$C$93,IF(Sortimenti!$A99&lt;28,2,3),0)*Sortimenti!L$12)^2)*Sortimenti!L$12)/80000,3),"")</f>
        <v/>
      </c>
      <c r="M99" s="42" t="str">
        <f t="shared" si="14"/>
        <v/>
      </c>
      <c r="N99" s="32"/>
      <c r="O99" s="35" t="str">
        <f>IFERROR(ROUND((3.1416*(($A99+0.5)^2+($A99+0.5+VLOOKUP(O$11,katalogi!$A$2:$C$93,IF(Sortimenti!$A99&lt;28,2,3),0)*Sortimenti!O$12)^2)*Sortimenti!O$12)/80000,3),"")</f>
        <v/>
      </c>
      <c r="P99" s="42" t="str">
        <f t="shared" si="15"/>
        <v/>
      </c>
      <c r="Q99" s="32"/>
      <c r="R99" s="35" t="str">
        <f>IFERROR(ROUND((3.1416*(($A99+0.5)^2+($A99+0.5+VLOOKUP(R$11,katalogi!$A$2:$C$93,IF(Sortimenti!$A99&lt;28,2,3),0)*Sortimenti!R$12)^2)*Sortimenti!R$12)/80000,3),"")</f>
        <v/>
      </c>
      <c r="S99" s="42" t="str">
        <f t="shared" si="16"/>
        <v/>
      </c>
      <c r="T99" s="32"/>
      <c r="U99" s="35" t="str">
        <f>IFERROR(ROUND((3.1416*(($A99+0.5)^2+($A99+0.5+VLOOKUP(U$11,katalogi!$A$2:$C$93,IF(Sortimenti!$A99&lt;28,2,3),0)*Sortimenti!U$12)^2)*Sortimenti!U$12)/80000,3),"")</f>
        <v/>
      </c>
      <c r="V99" s="42" t="str">
        <f t="shared" si="17"/>
        <v/>
      </c>
      <c r="W99" s="30"/>
      <c r="X99" s="35" t="str">
        <f>IFERROR(ROUND((3.1416*(($A99+0.5)^2+($A99+0.5+VLOOKUP(X$11,katalogi!$A$2:$C$93,IF(Sortimenti!$A99&lt;28,2,3),0)*Sortimenti!X$12)^2)*Sortimenti!X$12)/80000,3),"")</f>
        <v/>
      </c>
      <c r="Y99" s="42" t="str">
        <f t="shared" si="18"/>
        <v/>
      </c>
      <c r="Z99" s="36"/>
      <c r="AA99" s="35" t="str">
        <f>IFERROR(ROUND((3.1416*(($A99+0.5)^2+($A99+0.5+VLOOKUP(AA$11,katalogi!$A$2:$C$93,IF(Sortimenti!$A99&lt;28,2,3),0)*Sortimenti!AA$12)^2)*Sortimenti!AA$12)/80000,3),"")</f>
        <v/>
      </c>
      <c r="AB99" s="42" t="str">
        <f t="shared" si="19"/>
        <v/>
      </c>
      <c r="AC99" s="30"/>
      <c r="AD99" s="35" t="str">
        <f>IFERROR(ROUND((3.1416*(($A99+0.5)^2+($A99+0.5+VLOOKUP(AD$11,katalogi!$A$2:$C$93,IF(Sortimenti!$A99&lt;28,2,3),0)*Sortimenti!AD$12)^2)*Sortimenti!AD$12)/80000,3),"")</f>
        <v/>
      </c>
      <c r="AE99" s="42" t="str">
        <f t="shared" si="20"/>
        <v/>
      </c>
      <c r="AF99" s="32"/>
      <c r="AG99" s="35" t="str">
        <f>IFERROR(ROUND((3.1416*(($A99+0.5)^2+($A99+0.5+VLOOKUP(AG$11,katalogi!$A$2:$C$93,IF(Sortimenti!$A99&lt;28,2,3),0)*Sortimenti!AG$12)^2)*Sortimenti!AG$12)/80000,3),"")</f>
        <v/>
      </c>
      <c r="AH99" s="42" t="str">
        <f t="shared" si="21"/>
        <v/>
      </c>
    </row>
    <row r="100" spans="1:34" ht="12" customHeight="1" x14ac:dyDescent="0.25">
      <c r="A100" s="28">
        <v>90</v>
      </c>
      <c r="B100" s="34"/>
      <c r="C100" s="35" t="str">
        <f>IFERROR(ROUND((3.1416*(($A100+0.5)^2+($A100+0.5+VLOOKUP(C$11,katalogi!$A$2:$C$93,IF(Sortimenti!$A100&lt;28,2,3),0)*Sortimenti!C$12)^2)*Sortimenti!C$12)/80000,3),"")</f>
        <v/>
      </c>
      <c r="D100" s="42" t="str">
        <f t="shared" si="11"/>
        <v/>
      </c>
      <c r="E100" s="34"/>
      <c r="F100" s="35" t="str">
        <f>IFERROR(ROUND((3.1416*(($A100+0.5)^2+($A100+0.5+VLOOKUP(F$11,katalogi!$A$2:$C$93,IF(Sortimenti!$A100&lt;28,2,3),0)*Sortimenti!F$12)^2)*Sortimenti!F$12)/80000,3),"")</f>
        <v/>
      </c>
      <c r="G100" s="42" t="str">
        <f t="shared" si="12"/>
        <v/>
      </c>
      <c r="H100" s="32"/>
      <c r="I100" s="35" t="str">
        <f>IFERROR(ROUND((3.1416*(($A100+0.5)^2+($A100+0.5+VLOOKUP(I$11,katalogi!$A$2:$C$93,IF(Sortimenti!$A100&lt;28,2,3),0)*Sortimenti!I$12)^2)*Sortimenti!I$12)/80000,3),"")</f>
        <v/>
      </c>
      <c r="J100" s="42" t="str">
        <f t="shared" si="13"/>
        <v/>
      </c>
      <c r="K100" s="30"/>
      <c r="L100" s="35" t="str">
        <f>IFERROR(ROUND((3.1416*(($A100+0.5)^2+($A100+0.5+VLOOKUP(L$11,katalogi!$A$2:$C$93,IF(Sortimenti!$A100&lt;28,2,3),0)*Sortimenti!L$12)^2)*Sortimenti!L$12)/80000,3),"")</f>
        <v/>
      </c>
      <c r="M100" s="42" t="str">
        <f t="shared" si="14"/>
        <v/>
      </c>
      <c r="N100" s="32"/>
      <c r="O100" s="35" t="str">
        <f>IFERROR(ROUND((3.1416*(($A100+0.5)^2+($A100+0.5+VLOOKUP(O$11,katalogi!$A$2:$C$93,IF(Sortimenti!$A100&lt;28,2,3),0)*Sortimenti!O$12)^2)*Sortimenti!O$12)/80000,3),"")</f>
        <v/>
      </c>
      <c r="P100" s="42" t="str">
        <f t="shared" si="15"/>
        <v/>
      </c>
      <c r="Q100" s="32"/>
      <c r="R100" s="35" t="str">
        <f>IFERROR(ROUND((3.1416*(($A100+0.5)^2+($A100+0.5+VLOOKUP(R$11,katalogi!$A$2:$C$93,IF(Sortimenti!$A100&lt;28,2,3),0)*Sortimenti!R$12)^2)*Sortimenti!R$12)/80000,3),"")</f>
        <v/>
      </c>
      <c r="S100" s="42" t="str">
        <f t="shared" si="16"/>
        <v/>
      </c>
      <c r="T100" s="32"/>
      <c r="U100" s="35" t="str">
        <f>IFERROR(ROUND((3.1416*(($A100+0.5)^2+($A100+0.5+VLOOKUP(U$11,katalogi!$A$2:$C$93,IF(Sortimenti!$A100&lt;28,2,3),0)*Sortimenti!U$12)^2)*Sortimenti!U$12)/80000,3),"")</f>
        <v/>
      </c>
      <c r="V100" s="42" t="str">
        <f t="shared" si="17"/>
        <v/>
      </c>
      <c r="W100" s="30"/>
      <c r="X100" s="35" t="str">
        <f>IFERROR(ROUND((3.1416*(($A100+0.5)^2+($A100+0.5+VLOOKUP(X$11,katalogi!$A$2:$C$93,IF(Sortimenti!$A100&lt;28,2,3),0)*Sortimenti!X$12)^2)*Sortimenti!X$12)/80000,3),"")</f>
        <v/>
      </c>
      <c r="Y100" s="42" t="str">
        <f t="shared" si="18"/>
        <v/>
      </c>
      <c r="Z100" s="36"/>
      <c r="AA100" s="35" t="str">
        <f>IFERROR(ROUND((3.1416*(($A100+0.5)^2+($A100+0.5+VLOOKUP(AA$11,katalogi!$A$2:$C$93,IF(Sortimenti!$A100&lt;28,2,3),0)*Sortimenti!AA$12)^2)*Sortimenti!AA$12)/80000,3),"")</f>
        <v/>
      </c>
      <c r="AB100" s="42" t="str">
        <f t="shared" si="19"/>
        <v/>
      </c>
      <c r="AC100" s="30"/>
      <c r="AD100" s="35" t="str">
        <f>IFERROR(ROUND((3.1416*(($A100+0.5)^2+($A100+0.5+VLOOKUP(AD$11,katalogi!$A$2:$C$93,IF(Sortimenti!$A100&lt;28,2,3),0)*Sortimenti!AD$12)^2)*Sortimenti!AD$12)/80000,3),"")</f>
        <v/>
      </c>
      <c r="AE100" s="42" t="str">
        <f t="shared" si="20"/>
        <v/>
      </c>
      <c r="AF100" s="32"/>
      <c r="AG100" s="35" t="str">
        <f>IFERROR(ROUND((3.1416*(($A100+0.5)^2+($A100+0.5+VLOOKUP(AG$11,katalogi!$A$2:$C$93,IF(Sortimenti!$A100&lt;28,2,3),0)*Sortimenti!AG$12)^2)*Sortimenti!AG$12)/80000,3),"")</f>
        <v/>
      </c>
      <c r="AH100" s="42" t="str">
        <f t="shared" si="21"/>
        <v/>
      </c>
    </row>
    <row r="101" spans="1:34" ht="12" customHeight="1" x14ac:dyDescent="0.25">
      <c r="A101" s="28">
        <v>91</v>
      </c>
      <c r="B101" s="34"/>
      <c r="C101" s="35" t="str">
        <f>IFERROR(ROUND((3.1416*(($A101+0.5)^2+($A101+0.5+VLOOKUP(C$11,katalogi!$A$2:$C$93,IF(Sortimenti!$A101&lt;28,2,3),0)*Sortimenti!C$12)^2)*Sortimenti!C$12)/80000,3),"")</f>
        <v/>
      </c>
      <c r="D101" s="42" t="str">
        <f t="shared" si="11"/>
        <v/>
      </c>
      <c r="E101" s="34"/>
      <c r="F101" s="35" t="str">
        <f>IFERROR(ROUND((3.1416*(($A101+0.5)^2+($A101+0.5+VLOOKUP(F$11,katalogi!$A$2:$C$93,IF(Sortimenti!$A101&lt;28,2,3),0)*Sortimenti!F$12)^2)*Sortimenti!F$12)/80000,3),"")</f>
        <v/>
      </c>
      <c r="G101" s="42" t="str">
        <f t="shared" si="12"/>
        <v/>
      </c>
      <c r="H101" s="32"/>
      <c r="I101" s="35" t="str">
        <f>IFERROR(ROUND((3.1416*(($A101+0.5)^2+($A101+0.5+VLOOKUP(I$11,katalogi!$A$2:$C$93,IF(Sortimenti!$A101&lt;28,2,3),0)*Sortimenti!I$12)^2)*Sortimenti!I$12)/80000,3),"")</f>
        <v/>
      </c>
      <c r="J101" s="42" t="str">
        <f t="shared" si="13"/>
        <v/>
      </c>
      <c r="K101" s="30"/>
      <c r="L101" s="35" t="str">
        <f>IFERROR(ROUND((3.1416*(($A101+0.5)^2+($A101+0.5+VLOOKUP(L$11,katalogi!$A$2:$C$93,IF(Sortimenti!$A101&lt;28,2,3),0)*Sortimenti!L$12)^2)*Sortimenti!L$12)/80000,3),"")</f>
        <v/>
      </c>
      <c r="M101" s="42" t="str">
        <f t="shared" si="14"/>
        <v/>
      </c>
      <c r="N101" s="32"/>
      <c r="O101" s="35" t="str">
        <f>IFERROR(ROUND((3.1416*(($A101+0.5)^2+($A101+0.5+VLOOKUP(O$11,katalogi!$A$2:$C$93,IF(Sortimenti!$A101&lt;28,2,3),0)*Sortimenti!O$12)^2)*Sortimenti!O$12)/80000,3),"")</f>
        <v/>
      </c>
      <c r="P101" s="42" t="str">
        <f t="shared" si="15"/>
        <v/>
      </c>
      <c r="Q101" s="32"/>
      <c r="R101" s="35" t="str">
        <f>IFERROR(ROUND((3.1416*(($A101+0.5)^2+($A101+0.5+VLOOKUP(R$11,katalogi!$A$2:$C$93,IF(Sortimenti!$A101&lt;28,2,3),0)*Sortimenti!R$12)^2)*Sortimenti!R$12)/80000,3),"")</f>
        <v/>
      </c>
      <c r="S101" s="42" t="str">
        <f t="shared" si="16"/>
        <v/>
      </c>
      <c r="T101" s="32"/>
      <c r="U101" s="35" t="str">
        <f>IFERROR(ROUND((3.1416*(($A101+0.5)^2+($A101+0.5+VLOOKUP(U$11,katalogi!$A$2:$C$93,IF(Sortimenti!$A101&lt;28,2,3),0)*Sortimenti!U$12)^2)*Sortimenti!U$12)/80000,3),"")</f>
        <v/>
      </c>
      <c r="V101" s="42" t="str">
        <f t="shared" si="17"/>
        <v/>
      </c>
      <c r="W101" s="30"/>
      <c r="X101" s="35" t="str">
        <f>IFERROR(ROUND((3.1416*(($A101+0.5)^2+($A101+0.5+VLOOKUP(X$11,katalogi!$A$2:$C$93,IF(Sortimenti!$A101&lt;28,2,3),0)*Sortimenti!X$12)^2)*Sortimenti!X$12)/80000,3),"")</f>
        <v/>
      </c>
      <c r="Y101" s="42" t="str">
        <f t="shared" si="18"/>
        <v/>
      </c>
      <c r="Z101" s="36"/>
      <c r="AA101" s="35" t="str">
        <f>IFERROR(ROUND((3.1416*(($A101+0.5)^2+($A101+0.5+VLOOKUP(AA$11,katalogi!$A$2:$C$93,IF(Sortimenti!$A101&lt;28,2,3),0)*Sortimenti!AA$12)^2)*Sortimenti!AA$12)/80000,3),"")</f>
        <v/>
      </c>
      <c r="AB101" s="42" t="str">
        <f t="shared" si="19"/>
        <v/>
      </c>
      <c r="AC101" s="30"/>
      <c r="AD101" s="35" t="str">
        <f>IFERROR(ROUND((3.1416*(($A101+0.5)^2+($A101+0.5+VLOOKUP(AD$11,katalogi!$A$2:$C$93,IF(Sortimenti!$A101&lt;28,2,3),0)*Sortimenti!AD$12)^2)*Sortimenti!AD$12)/80000,3),"")</f>
        <v/>
      </c>
      <c r="AE101" s="42" t="str">
        <f t="shared" si="20"/>
        <v/>
      </c>
      <c r="AF101" s="32"/>
      <c r="AG101" s="35" t="str">
        <f>IFERROR(ROUND((3.1416*(($A101+0.5)^2+($A101+0.5+VLOOKUP(AG$11,katalogi!$A$2:$C$93,IF(Sortimenti!$A101&lt;28,2,3),0)*Sortimenti!AG$12)^2)*Sortimenti!AG$12)/80000,3),"")</f>
        <v/>
      </c>
      <c r="AH101" s="42" t="str">
        <f t="shared" si="21"/>
        <v/>
      </c>
    </row>
    <row r="102" spans="1:34" ht="12" customHeight="1" x14ac:dyDescent="0.25">
      <c r="A102" s="28">
        <v>92</v>
      </c>
      <c r="B102" s="34"/>
      <c r="C102" s="35" t="str">
        <f>IFERROR(ROUND((3.1416*(($A102+0.5)^2+($A102+0.5+VLOOKUP(C$11,katalogi!$A$2:$C$93,IF(Sortimenti!$A102&lt;28,2,3),0)*Sortimenti!C$12)^2)*Sortimenti!C$12)/80000,3),"")</f>
        <v/>
      </c>
      <c r="D102" s="42" t="str">
        <f t="shared" si="11"/>
        <v/>
      </c>
      <c r="E102" s="34"/>
      <c r="F102" s="35" t="str">
        <f>IFERROR(ROUND((3.1416*(($A102+0.5)^2+($A102+0.5+VLOOKUP(F$11,katalogi!$A$2:$C$93,IF(Sortimenti!$A102&lt;28,2,3),0)*Sortimenti!F$12)^2)*Sortimenti!F$12)/80000,3),"")</f>
        <v/>
      </c>
      <c r="G102" s="42" t="str">
        <f t="shared" si="12"/>
        <v/>
      </c>
      <c r="H102" s="32"/>
      <c r="I102" s="35" t="str">
        <f>IFERROR(ROUND((3.1416*(($A102+0.5)^2+($A102+0.5+VLOOKUP(I$11,katalogi!$A$2:$C$93,IF(Sortimenti!$A102&lt;28,2,3),0)*Sortimenti!I$12)^2)*Sortimenti!I$12)/80000,3),"")</f>
        <v/>
      </c>
      <c r="J102" s="42" t="str">
        <f t="shared" si="13"/>
        <v/>
      </c>
      <c r="K102" s="30"/>
      <c r="L102" s="35" t="str">
        <f>IFERROR(ROUND((3.1416*(($A102+0.5)^2+($A102+0.5+VLOOKUP(L$11,katalogi!$A$2:$C$93,IF(Sortimenti!$A102&lt;28,2,3),0)*Sortimenti!L$12)^2)*Sortimenti!L$12)/80000,3),"")</f>
        <v/>
      </c>
      <c r="M102" s="42" t="str">
        <f t="shared" si="14"/>
        <v/>
      </c>
      <c r="N102" s="32"/>
      <c r="O102" s="35" t="str">
        <f>IFERROR(ROUND((3.1416*(($A102+0.5)^2+($A102+0.5+VLOOKUP(O$11,katalogi!$A$2:$C$93,IF(Sortimenti!$A102&lt;28,2,3),0)*Sortimenti!O$12)^2)*Sortimenti!O$12)/80000,3),"")</f>
        <v/>
      </c>
      <c r="P102" s="42" t="str">
        <f t="shared" si="15"/>
        <v/>
      </c>
      <c r="Q102" s="32"/>
      <c r="R102" s="35" t="str">
        <f>IFERROR(ROUND((3.1416*(($A102+0.5)^2+($A102+0.5+VLOOKUP(R$11,katalogi!$A$2:$C$93,IF(Sortimenti!$A102&lt;28,2,3),0)*Sortimenti!R$12)^2)*Sortimenti!R$12)/80000,3),"")</f>
        <v/>
      </c>
      <c r="S102" s="42" t="str">
        <f t="shared" si="16"/>
        <v/>
      </c>
      <c r="T102" s="32"/>
      <c r="U102" s="35" t="str">
        <f>IFERROR(ROUND((3.1416*(($A102+0.5)^2+($A102+0.5+VLOOKUP(U$11,katalogi!$A$2:$C$93,IF(Sortimenti!$A102&lt;28,2,3),0)*Sortimenti!U$12)^2)*Sortimenti!U$12)/80000,3),"")</f>
        <v/>
      </c>
      <c r="V102" s="42" t="str">
        <f t="shared" si="17"/>
        <v/>
      </c>
      <c r="W102" s="30"/>
      <c r="X102" s="35" t="str">
        <f>IFERROR(ROUND((3.1416*(($A102+0.5)^2+($A102+0.5+VLOOKUP(X$11,katalogi!$A$2:$C$93,IF(Sortimenti!$A102&lt;28,2,3),0)*Sortimenti!X$12)^2)*Sortimenti!X$12)/80000,3),"")</f>
        <v/>
      </c>
      <c r="Y102" s="42" t="str">
        <f t="shared" si="18"/>
        <v/>
      </c>
      <c r="Z102" s="36"/>
      <c r="AA102" s="35" t="str">
        <f>IFERROR(ROUND((3.1416*(($A102+0.5)^2+($A102+0.5+VLOOKUP(AA$11,katalogi!$A$2:$C$93,IF(Sortimenti!$A102&lt;28,2,3),0)*Sortimenti!AA$12)^2)*Sortimenti!AA$12)/80000,3),"")</f>
        <v/>
      </c>
      <c r="AB102" s="42" t="str">
        <f t="shared" si="19"/>
        <v/>
      </c>
      <c r="AC102" s="30"/>
      <c r="AD102" s="35" t="str">
        <f>IFERROR(ROUND((3.1416*(($A102+0.5)^2+($A102+0.5+VLOOKUP(AD$11,katalogi!$A$2:$C$93,IF(Sortimenti!$A102&lt;28,2,3),0)*Sortimenti!AD$12)^2)*Sortimenti!AD$12)/80000,3),"")</f>
        <v/>
      </c>
      <c r="AE102" s="42" t="str">
        <f t="shared" si="20"/>
        <v/>
      </c>
      <c r="AF102" s="32"/>
      <c r="AG102" s="35" t="str">
        <f>IFERROR(ROUND((3.1416*(($A102+0.5)^2+($A102+0.5+VLOOKUP(AG$11,katalogi!$A$2:$C$93,IF(Sortimenti!$A102&lt;28,2,3),0)*Sortimenti!AG$12)^2)*Sortimenti!AG$12)/80000,3),"")</f>
        <v/>
      </c>
      <c r="AH102" s="42" t="str">
        <f t="shared" si="21"/>
        <v/>
      </c>
    </row>
    <row r="103" spans="1:34" ht="12" customHeight="1" x14ac:dyDescent="0.25">
      <c r="A103" s="28">
        <v>93</v>
      </c>
      <c r="B103" s="34"/>
      <c r="C103" s="35" t="str">
        <f>IFERROR(ROUND((3.1416*(($A103+0.5)^2+($A103+0.5+VLOOKUP(C$11,katalogi!$A$2:$C$93,IF(Sortimenti!$A103&lt;28,2,3),0)*Sortimenti!C$12)^2)*Sortimenti!C$12)/80000,3),"")</f>
        <v/>
      </c>
      <c r="D103" s="42" t="str">
        <f t="shared" si="11"/>
        <v/>
      </c>
      <c r="E103" s="34"/>
      <c r="F103" s="35" t="str">
        <f>IFERROR(ROUND((3.1416*(($A103+0.5)^2+($A103+0.5+VLOOKUP(F$11,katalogi!$A$2:$C$93,IF(Sortimenti!$A103&lt;28,2,3),0)*Sortimenti!F$12)^2)*Sortimenti!F$12)/80000,3),"")</f>
        <v/>
      </c>
      <c r="G103" s="42" t="str">
        <f t="shared" si="12"/>
        <v/>
      </c>
      <c r="H103" s="32"/>
      <c r="I103" s="35" t="str">
        <f>IFERROR(ROUND((3.1416*(($A103+0.5)^2+($A103+0.5+VLOOKUP(I$11,katalogi!$A$2:$C$93,IF(Sortimenti!$A103&lt;28,2,3),0)*Sortimenti!I$12)^2)*Sortimenti!I$12)/80000,3),"")</f>
        <v/>
      </c>
      <c r="J103" s="42" t="str">
        <f t="shared" si="13"/>
        <v/>
      </c>
      <c r="K103" s="30"/>
      <c r="L103" s="35" t="str">
        <f>IFERROR(ROUND((3.1416*(($A103+0.5)^2+($A103+0.5+VLOOKUP(L$11,katalogi!$A$2:$C$93,IF(Sortimenti!$A103&lt;28,2,3),0)*Sortimenti!L$12)^2)*Sortimenti!L$12)/80000,3),"")</f>
        <v/>
      </c>
      <c r="M103" s="42" t="str">
        <f t="shared" si="14"/>
        <v/>
      </c>
      <c r="N103" s="32"/>
      <c r="O103" s="35" t="str">
        <f>IFERROR(ROUND((3.1416*(($A103+0.5)^2+($A103+0.5+VLOOKUP(O$11,katalogi!$A$2:$C$93,IF(Sortimenti!$A103&lt;28,2,3),0)*Sortimenti!O$12)^2)*Sortimenti!O$12)/80000,3),"")</f>
        <v/>
      </c>
      <c r="P103" s="42" t="str">
        <f t="shared" si="15"/>
        <v/>
      </c>
      <c r="Q103" s="32"/>
      <c r="R103" s="35" t="str">
        <f>IFERROR(ROUND((3.1416*(($A103+0.5)^2+($A103+0.5+VLOOKUP(R$11,katalogi!$A$2:$C$93,IF(Sortimenti!$A103&lt;28,2,3),0)*Sortimenti!R$12)^2)*Sortimenti!R$12)/80000,3),"")</f>
        <v/>
      </c>
      <c r="S103" s="42" t="str">
        <f t="shared" si="16"/>
        <v/>
      </c>
      <c r="T103" s="32"/>
      <c r="U103" s="35" t="str">
        <f>IFERROR(ROUND((3.1416*(($A103+0.5)^2+($A103+0.5+VLOOKUP(U$11,katalogi!$A$2:$C$93,IF(Sortimenti!$A103&lt;28,2,3),0)*Sortimenti!U$12)^2)*Sortimenti!U$12)/80000,3),"")</f>
        <v/>
      </c>
      <c r="V103" s="42" t="str">
        <f t="shared" si="17"/>
        <v/>
      </c>
      <c r="W103" s="30"/>
      <c r="X103" s="35" t="str">
        <f>IFERROR(ROUND((3.1416*(($A103+0.5)^2+($A103+0.5+VLOOKUP(X$11,katalogi!$A$2:$C$93,IF(Sortimenti!$A103&lt;28,2,3),0)*Sortimenti!X$12)^2)*Sortimenti!X$12)/80000,3),"")</f>
        <v/>
      </c>
      <c r="Y103" s="42" t="str">
        <f t="shared" si="18"/>
        <v/>
      </c>
      <c r="Z103" s="36"/>
      <c r="AA103" s="35" t="str">
        <f>IFERROR(ROUND((3.1416*(($A103+0.5)^2+($A103+0.5+VLOOKUP(AA$11,katalogi!$A$2:$C$93,IF(Sortimenti!$A103&lt;28,2,3),0)*Sortimenti!AA$12)^2)*Sortimenti!AA$12)/80000,3),"")</f>
        <v/>
      </c>
      <c r="AB103" s="42" t="str">
        <f t="shared" si="19"/>
        <v/>
      </c>
      <c r="AC103" s="30"/>
      <c r="AD103" s="35" t="str">
        <f>IFERROR(ROUND((3.1416*(($A103+0.5)^2+($A103+0.5+VLOOKUP(AD$11,katalogi!$A$2:$C$93,IF(Sortimenti!$A103&lt;28,2,3),0)*Sortimenti!AD$12)^2)*Sortimenti!AD$12)/80000,3),"")</f>
        <v/>
      </c>
      <c r="AE103" s="42" t="str">
        <f t="shared" si="20"/>
        <v/>
      </c>
      <c r="AF103" s="32"/>
      <c r="AG103" s="35" t="str">
        <f>IFERROR(ROUND((3.1416*(($A103+0.5)^2+($A103+0.5+VLOOKUP(AG$11,katalogi!$A$2:$C$93,IF(Sortimenti!$A103&lt;28,2,3),0)*Sortimenti!AG$12)^2)*Sortimenti!AG$12)/80000,3),"")</f>
        <v/>
      </c>
      <c r="AH103" s="42" t="str">
        <f t="shared" si="21"/>
        <v/>
      </c>
    </row>
    <row r="104" spans="1:34" ht="12" customHeight="1" x14ac:dyDescent="0.25">
      <c r="A104" s="28">
        <v>94</v>
      </c>
      <c r="B104" s="34"/>
      <c r="C104" s="35" t="str">
        <f>IFERROR(ROUND((3.1416*(($A104+0.5)^2+($A104+0.5+VLOOKUP(C$11,katalogi!$A$2:$C$93,IF(Sortimenti!$A104&lt;28,2,3),0)*Sortimenti!C$12)^2)*Sortimenti!C$12)/80000,3),"")</f>
        <v/>
      </c>
      <c r="D104" s="42" t="str">
        <f t="shared" si="11"/>
        <v/>
      </c>
      <c r="E104" s="34"/>
      <c r="F104" s="35" t="str">
        <f>IFERROR(ROUND((3.1416*(($A104+0.5)^2+($A104+0.5+VLOOKUP(F$11,katalogi!$A$2:$C$93,IF(Sortimenti!$A104&lt;28,2,3),0)*Sortimenti!F$12)^2)*Sortimenti!F$12)/80000,3),"")</f>
        <v/>
      </c>
      <c r="G104" s="42" t="str">
        <f t="shared" si="12"/>
        <v/>
      </c>
      <c r="H104" s="32"/>
      <c r="I104" s="35" t="str">
        <f>IFERROR(ROUND((3.1416*(($A104+0.5)^2+($A104+0.5+VLOOKUP(I$11,katalogi!$A$2:$C$93,IF(Sortimenti!$A104&lt;28,2,3),0)*Sortimenti!I$12)^2)*Sortimenti!I$12)/80000,3),"")</f>
        <v/>
      </c>
      <c r="J104" s="42" t="str">
        <f t="shared" si="13"/>
        <v/>
      </c>
      <c r="K104" s="30"/>
      <c r="L104" s="35" t="str">
        <f>IFERROR(ROUND((3.1416*(($A104+0.5)^2+($A104+0.5+VLOOKUP(L$11,katalogi!$A$2:$C$93,IF(Sortimenti!$A104&lt;28,2,3),0)*Sortimenti!L$12)^2)*Sortimenti!L$12)/80000,3),"")</f>
        <v/>
      </c>
      <c r="M104" s="42" t="str">
        <f t="shared" si="14"/>
        <v/>
      </c>
      <c r="N104" s="32"/>
      <c r="O104" s="35" t="str">
        <f>IFERROR(ROUND((3.1416*(($A104+0.5)^2+($A104+0.5+VLOOKUP(O$11,katalogi!$A$2:$C$93,IF(Sortimenti!$A104&lt;28,2,3),0)*Sortimenti!O$12)^2)*Sortimenti!O$12)/80000,3),"")</f>
        <v/>
      </c>
      <c r="P104" s="42" t="str">
        <f t="shared" si="15"/>
        <v/>
      </c>
      <c r="Q104" s="32"/>
      <c r="R104" s="35" t="str">
        <f>IFERROR(ROUND((3.1416*(($A104+0.5)^2+($A104+0.5+VLOOKUP(R$11,katalogi!$A$2:$C$93,IF(Sortimenti!$A104&lt;28,2,3),0)*Sortimenti!R$12)^2)*Sortimenti!R$12)/80000,3),"")</f>
        <v/>
      </c>
      <c r="S104" s="42" t="str">
        <f t="shared" si="16"/>
        <v/>
      </c>
      <c r="T104" s="32"/>
      <c r="U104" s="35" t="str">
        <f>IFERROR(ROUND((3.1416*(($A104+0.5)^2+($A104+0.5+VLOOKUP(U$11,katalogi!$A$2:$C$93,IF(Sortimenti!$A104&lt;28,2,3),0)*Sortimenti!U$12)^2)*Sortimenti!U$12)/80000,3),"")</f>
        <v/>
      </c>
      <c r="V104" s="42" t="str">
        <f t="shared" si="17"/>
        <v/>
      </c>
      <c r="W104" s="30"/>
      <c r="X104" s="35" t="str">
        <f>IFERROR(ROUND((3.1416*(($A104+0.5)^2+($A104+0.5+VLOOKUP(X$11,katalogi!$A$2:$C$93,IF(Sortimenti!$A104&lt;28,2,3),0)*Sortimenti!X$12)^2)*Sortimenti!X$12)/80000,3),"")</f>
        <v/>
      </c>
      <c r="Y104" s="42" t="str">
        <f t="shared" si="18"/>
        <v/>
      </c>
      <c r="Z104" s="36"/>
      <c r="AA104" s="35" t="str">
        <f>IFERROR(ROUND((3.1416*(($A104+0.5)^2+($A104+0.5+VLOOKUP(AA$11,katalogi!$A$2:$C$93,IF(Sortimenti!$A104&lt;28,2,3),0)*Sortimenti!AA$12)^2)*Sortimenti!AA$12)/80000,3),"")</f>
        <v/>
      </c>
      <c r="AB104" s="42" t="str">
        <f t="shared" si="19"/>
        <v/>
      </c>
      <c r="AC104" s="30"/>
      <c r="AD104" s="35" t="str">
        <f>IFERROR(ROUND((3.1416*(($A104+0.5)^2+($A104+0.5+VLOOKUP(AD$11,katalogi!$A$2:$C$93,IF(Sortimenti!$A104&lt;28,2,3),0)*Sortimenti!AD$12)^2)*Sortimenti!AD$12)/80000,3),"")</f>
        <v/>
      </c>
      <c r="AE104" s="42" t="str">
        <f t="shared" si="20"/>
        <v/>
      </c>
      <c r="AF104" s="32"/>
      <c r="AG104" s="35" t="str">
        <f>IFERROR(ROUND((3.1416*(($A104+0.5)^2+($A104+0.5+VLOOKUP(AG$11,katalogi!$A$2:$C$93,IF(Sortimenti!$A104&lt;28,2,3),0)*Sortimenti!AG$12)^2)*Sortimenti!AG$12)/80000,3),"")</f>
        <v/>
      </c>
      <c r="AH104" s="42" t="str">
        <f t="shared" si="21"/>
        <v/>
      </c>
    </row>
    <row r="105" spans="1:34" ht="12" customHeight="1" x14ac:dyDescent="0.25">
      <c r="A105" s="28">
        <v>95</v>
      </c>
      <c r="B105" s="34"/>
      <c r="C105" s="35" t="str">
        <f>IFERROR(ROUND((3.1416*(($A105+0.5)^2+($A105+0.5+VLOOKUP(C$11,katalogi!$A$2:$C$93,IF(Sortimenti!$A105&lt;28,2,3),0)*Sortimenti!C$12)^2)*Sortimenti!C$12)/80000,3),"")</f>
        <v/>
      </c>
      <c r="D105" s="42" t="str">
        <f t="shared" si="11"/>
        <v/>
      </c>
      <c r="E105" s="34"/>
      <c r="F105" s="35" t="str">
        <f>IFERROR(ROUND((3.1416*(($A105+0.5)^2+($A105+0.5+VLOOKUP(F$11,katalogi!$A$2:$C$93,IF(Sortimenti!$A105&lt;28,2,3),0)*Sortimenti!F$12)^2)*Sortimenti!F$12)/80000,3),"")</f>
        <v/>
      </c>
      <c r="G105" s="42" t="str">
        <f t="shared" si="12"/>
        <v/>
      </c>
      <c r="H105" s="32"/>
      <c r="I105" s="35" t="str">
        <f>IFERROR(ROUND((3.1416*(($A105+0.5)^2+($A105+0.5+VLOOKUP(I$11,katalogi!$A$2:$C$93,IF(Sortimenti!$A105&lt;28,2,3),0)*Sortimenti!I$12)^2)*Sortimenti!I$12)/80000,3),"")</f>
        <v/>
      </c>
      <c r="J105" s="42" t="str">
        <f t="shared" si="13"/>
        <v/>
      </c>
      <c r="K105" s="30"/>
      <c r="L105" s="35" t="str">
        <f>IFERROR(ROUND((3.1416*(($A105+0.5)^2+($A105+0.5+VLOOKUP(L$11,katalogi!$A$2:$C$93,IF(Sortimenti!$A105&lt;28,2,3),0)*Sortimenti!L$12)^2)*Sortimenti!L$12)/80000,3),"")</f>
        <v/>
      </c>
      <c r="M105" s="42" t="str">
        <f t="shared" si="14"/>
        <v/>
      </c>
      <c r="N105" s="32"/>
      <c r="O105" s="35" t="str">
        <f>IFERROR(ROUND((3.1416*(($A105+0.5)^2+($A105+0.5+VLOOKUP(O$11,katalogi!$A$2:$C$93,IF(Sortimenti!$A105&lt;28,2,3),0)*Sortimenti!O$12)^2)*Sortimenti!O$12)/80000,3),"")</f>
        <v/>
      </c>
      <c r="P105" s="42" t="str">
        <f t="shared" si="15"/>
        <v/>
      </c>
      <c r="Q105" s="32"/>
      <c r="R105" s="35" t="str">
        <f>IFERROR(ROUND((3.1416*(($A105+0.5)^2+($A105+0.5+VLOOKUP(R$11,katalogi!$A$2:$C$93,IF(Sortimenti!$A105&lt;28,2,3),0)*Sortimenti!R$12)^2)*Sortimenti!R$12)/80000,3),"")</f>
        <v/>
      </c>
      <c r="S105" s="42" t="str">
        <f t="shared" si="16"/>
        <v/>
      </c>
      <c r="T105" s="32"/>
      <c r="U105" s="35" t="str">
        <f>IFERROR(ROUND((3.1416*(($A105+0.5)^2+($A105+0.5+VLOOKUP(U$11,katalogi!$A$2:$C$93,IF(Sortimenti!$A105&lt;28,2,3),0)*Sortimenti!U$12)^2)*Sortimenti!U$12)/80000,3),"")</f>
        <v/>
      </c>
      <c r="V105" s="42" t="str">
        <f t="shared" si="17"/>
        <v/>
      </c>
      <c r="W105" s="30"/>
      <c r="X105" s="35" t="str">
        <f>IFERROR(ROUND((3.1416*(($A105+0.5)^2+($A105+0.5+VLOOKUP(X$11,katalogi!$A$2:$C$93,IF(Sortimenti!$A105&lt;28,2,3),0)*Sortimenti!X$12)^2)*Sortimenti!X$12)/80000,3),"")</f>
        <v/>
      </c>
      <c r="Y105" s="42" t="str">
        <f t="shared" si="18"/>
        <v/>
      </c>
      <c r="Z105" s="36"/>
      <c r="AA105" s="35" t="str">
        <f>IFERROR(ROUND((3.1416*(($A105+0.5)^2+($A105+0.5+VLOOKUP(AA$11,katalogi!$A$2:$C$93,IF(Sortimenti!$A105&lt;28,2,3),0)*Sortimenti!AA$12)^2)*Sortimenti!AA$12)/80000,3),"")</f>
        <v/>
      </c>
      <c r="AB105" s="42" t="str">
        <f t="shared" si="19"/>
        <v/>
      </c>
      <c r="AC105" s="30"/>
      <c r="AD105" s="35" t="str">
        <f>IFERROR(ROUND((3.1416*(($A105+0.5)^2+($A105+0.5+VLOOKUP(AD$11,katalogi!$A$2:$C$93,IF(Sortimenti!$A105&lt;28,2,3),0)*Sortimenti!AD$12)^2)*Sortimenti!AD$12)/80000,3),"")</f>
        <v/>
      </c>
      <c r="AE105" s="42" t="str">
        <f t="shared" si="20"/>
        <v/>
      </c>
      <c r="AF105" s="32"/>
      <c r="AG105" s="35" t="str">
        <f>IFERROR(ROUND((3.1416*(($A105+0.5)^2+($A105+0.5+VLOOKUP(AG$11,katalogi!$A$2:$C$93,IF(Sortimenti!$A105&lt;28,2,3),0)*Sortimenti!AG$12)^2)*Sortimenti!AG$12)/80000,3),"")</f>
        <v/>
      </c>
      <c r="AH105" s="42" t="str">
        <f t="shared" si="21"/>
        <v/>
      </c>
    </row>
    <row r="106" spans="1:34" ht="12" customHeight="1" x14ac:dyDescent="0.25">
      <c r="A106" s="28">
        <v>96</v>
      </c>
      <c r="B106" s="34"/>
      <c r="C106" s="35" t="str">
        <f>IFERROR(ROUND((3.1416*(($A106+0.5)^2+($A106+0.5+VLOOKUP(C$11,katalogi!$A$2:$C$93,IF(Sortimenti!$A106&lt;28,2,3),0)*Sortimenti!C$12)^2)*Sortimenti!C$12)/80000,3),"")</f>
        <v/>
      </c>
      <c r="D106" s="42" t="str">
        <f t="shared" si="11"/>
        <v/>
      </c>
      <c r="E106" s="34"/>
      <c r="F106" s="35" t="str">
        <f>IFERROR(ROUND((3.1416*(($A106+0.5)^2+($A106+0.5+VLOOKUP(F$11,katalogi!$A$2:$C$93,IF(Sortimenti!$A106&lt;28,2,3),0)*Sortimenti!F$12)^2)*Sortimenti!F$12)/80000,3),"")</f>
        <v/>
      </c>
      <c r="G106" s="42" t="str">
        <f t="shared" si="12"/>
        <v/>
      </c>
      <c r="H106" s="32"/>
      <c r="I106" s="35" t="str">
        <f>IFERROR(ROUND((3.1416*(($A106+0.5)^2+($A106+0.5+VLOOKUP(I$11,katalogi!$A$2:$C$93,IF(Sortimenti!$A106&lt;28,2,3),0)*Sortimenti!I$12)^2)*Sortimenti!I$12)/80000,3),"")</f>
        <v/>
      </c>
      <c r="J106" s="42" t="str">
        <f t="shared" si="13"/>
        <v/>
      </c>
      <c r="K106" s="30"/>
      <c r="L106" s="35" t="str">
        <f>IFERROR(ROUND((3.1416*(($A106+0.5)^2+($A106+0.5+VLOOKUP(L$11,katalogi!$A$2:$C$93,IF(Sortimenti!$A106&lt;28,2,3),0)*Sortimenti!L$12)^2)*Sortimenti!L$12)/80000,3),"")</f>
        <v/>
      </c>
      <c r="M106" s="42" t="str">
        <f t="shared" si="14"/>
        <v/>
      </c>
      <c r="N106" s="32"/>
      <c r="O106" s="35" t="str">
        <f>IFERROR(ROUND((3.1416*(($A106+0.5)^2+($A106+0.5+VLOOKUP(O$11,katalogi!$A$2:$C$93,IF(Sortimenti!$A106&lt;28,2,3),0)*Sortimenti!O$12)^2)*Sortimenti!O$12)/80000,3),"")</f>
        <v/>
      </c>
      <c r="P106" s="42" t="str">
        <f t="shared" si="15"/>
        <v/>
      </c>
      <c r="Q106" s="32"/>
      <c r="R106" s="35" t="str">
        <f>IFERROR(ROUND((3.1416*(($A106+0.5)^2+($A106+0.5+VLOOKUP(R$11,katalogi!$A$2:$C$93,IF(Sortimenti!$A106&lt;28,2,3),0)*Sortimenti!R$12)^2)*Sortimenti!R$12)/80000,3),"")</f>
        <v/>
      </c>
      <c r="S106" s="42" t="str">
        <f t="shared" si="16"/>
        <v/>
      </c>
      <c r="T106" s="32"/>
      <c r="U106" s="35" t="str">
        <f>IFERROR(ROUND((3.1416*(($A106+0.5)^2+($A106+0.5+VLOOKUP(U$11,katalogi!$A$2:$C$93,IF(Sortimenti!$A106&lt;28,2,3),0)*Sortimenti!U$12)^2)*Sortimenti!U$12)/80000,3),"")</f>
        <v/>
      </c>
      <c r="V106" s="42" t="str">
        <f t="shared" si="17"/>
        <v/>
      </c>
      <c r="W106" s="30"/>
      <c r="X106" s="35" t="str">
        <f>IFERROR(ROUND((3.1416*(($A106+0.5)^2+($A106+0.5+VLOOKUP(X$11,katalogi!$A$2:$C$93,IF(Sortimenti!$A106&lt;28,2,3),0)*Sortimenti!X$12)^2)*Sortimenti!X$12)/80000,3),"")</f>
        <v/>
      </c>
      <c r="Y106" s="42" t="str">
        <f t="shared" si="18"/>
        <v/>
      </c>
      <c r="Z106" s="36"/>
      <c r="AA106" s="35" t="str">
        <f>IFERROR(ROUND((3.1416*(($A106+0.5)^2+($A106+0.5+VLOOKUP(AA$11,katalogi!$A$2:$C$93,IF(Sortimenti!$A106&lt;28,2,3),0)*Sortimenti!AA$12)^2)*Sortimenti!AA$12)/80000,3),"")</f>
        <v/>
      </c>
      <c r="AB106" s="42" t="str">
        <f t="shared" si="19"/>
        <v/>
      </c>
      <c r="AC106" s="30"/>
      <c r="AD106" s="35" t="str">
        <f>IFERROR(ROUND((3.1416*(($A106+0.5)^2+($A106+0.5+VLOOKUP(AD$11,katalogi!$A$2:$C$93,IF(Sortimenti!$A106&lt;28,2,3),0)*Sortimenti!AD$12)^2)*Sortimenti!AD$12)/80000,3),"")</f>
        <v/>
      </c>
      <c r="AE106" s="42" t="str">
        <f t="shared" si="20"/>
        <v/>
      </c>
      <c r="AF106" s="32"/>
      <c r="AG106" s="35" t="str">
        <f>IFERROR(ROUND((3.1416*(($A106+0.5)^2+($A106+0.5+VLOOKUP(AG$11,katalogi!$A$2:$C$93,IF(Sortimenti!$A106&lt;28,2,3),0)*Sortimenti!AG$12)^2)*Sortimenti!AG$12)/80000,3),"")</f>
        <v/>
      </c>
      <c r="AH106" s="42" t="str">
        <f t="shared" si="21"/>
        <v/>
      </c>
    </row>
    <row r="107" spans="1:34" ht="12" customHeight="1" x14ac:dyDescent="0.25">
      <c r="A107" s="28">
        <v>97</v>
      </c>
      <c r="B107" s="34"/>
      <c r="C107" s="35" t="str">
        <f>IFERROR(ROUND((3.1416*(($A107+0.5)^2+($A107+0.5+VLOOKUP(C$11,katalogi!$A$2:$C$93,IF(Sortimenti!$A107&lt;28,2,3),0)*Sortimenti!C$12)^2)*Sortimenti!C$12)/80000,3),"")</f>
        <v/>
      </c>
      <c r="D107" s="42" t="str">
        <f t="shared" si="11"/>
        <v/>
      </c>
      <c r="E107" s="34"/>
      <c r="F107" s="35" t="str">
        <f>IFERROR(ROUND((3.1416*(($A107+0.5)^2+($A107+0.5+VLOOKUP(F$11,katalogi!$A$2:$C$93,IF(Sortimenti!$A107&lt;28,2,3),0)*Sortimenti!F$12)^2)*Sortimenti!F$12)/80000,3),"")</f>
        <v/>
      </c>
      <c r="G107" s="42" t="str">
        <f t="shared" si="12"/>
        <v/>
      </c>
      <c r="H107" s="32"/>
      <c r="I107" s="35" t="str">
        <f>IFERROR(ROUND((3.1416*(($A107+0.5)^2+($A107+0.5+VLOOKUP(I$11,katalogi!$A$2:$C$93,IF(Sortimenti!$A107&lt;28,2,3),0)*Sortimenti!I$12)^2)*Sortimenti!I$12)/80000,3),"")</f>
        <v/>
      </c>
      <c r="J107" s="42" t="str">
        <f t="shared" si="13"/>
        <v/>
      </c>
      <c r="K107" s="30"/>
      <c r="L107" s="35" t="str">
        <f>IFERROR(ROUND((3.1416*(($A107+0.5)^2+($A107+0.5+VLOOKUP(L$11,katalogi!$A$2:$C$93,IF(Sortimenti!$A107&lt;28,2,3),0)*Sortimenti!L$12)^2)*Sortimenti!L$12)/80000,3),"")</f>
        <v/>
      </c>
      <c r="M107" s="42" t="str">
        <f t="shared" si="14"/>
        <v/>
      </c>
      <c r="N107" s="32"/>
      <c r="O107" s="35" t="str">
        <f>IFERROR(ROUND((3.1416*(($A107+0.5)^2+($A107+0.5+VLOOKUP(O$11,katalogi!$A$2:$C$93,IF(Sortimenti!$A107&lt;28,2,3),0)*Sortimenti!O$12)^2)*Sortimenti!O$12)/80000,3),"")</f>
        <v/>
      </c>
      <c r="P107" s="42" t="str">
        <f t="shared" si="15"/>
        <v/>
      </c>
      <c r="Q107" s="32"/>
      <c r="R107" s="35" t="str">
        <f>IFERROR(ROUND((3.1416*(($A107+0.5)^2+($A107+0.5+VLOOKUP(R$11,katalogi!$A$2:$C$93,IF(Sortimenti!$A107&lt;28,2,3),0)*Sortimenti!R$12)^2)*Sortimenti!R$12)/80000,3),"")</f>
        <v/>
      </c>
      <c r="S107" s="42" t="str">
        <f t="shared" si="16"/>
        <v/>
      </c>
      <c r="T107" s="32"/>
      <c r="U107" s="35" t="str">
        <f>IFERROR(ROUND((3.1416*(($A107+0.5)^2+($A107+0.5+VLOOKUP(U$11,katalogi!$A$2:$C$93,IF(Sortimenti!$A107&lt;28,2,3),0)*Sortimenti!U$12)^2)*Sortimenti!U$12)/80000,3),"")</f>
        <v/>
      </c>
      <c r="V107" s="42" t="str">
        <f t="shared" si="17"/>
        <v/>
      </c>
      <c r="W107" s="30"/>
      <c r="X107" s="35" t="str">
        <f>IFERROR(ROUND((3.1416*(($A107+0.5)^2+($A107+0.5+VLOOKUP(X$11,katalogi!$A$2:$C$93,IF(Sortimenti!$A107&lt;28,2,3),0)*Sortimenti!X$12)^2)*Sortimenti!X$12)/80000,3),"")</f>
        <v/>
      </c>
      <c r="Y107" s="42" t="str">
        <f t="shared" si="18"/>
        <v/>
      </c>
      <c r="Z107" s="36"/>
      <c r="AA107" s="35" t="str">
        <f>IFERROR(ROUND((3.1416*(($A107+0.5)^2+($A107+0.5+VLOOKUP(AA$11,katalogi!$A$2:$C$93,IF(Sortimenti!$A107&lt;28,2,3),0)*Sortimenti!AA$12)^2)*Sortimenti!AA$12)/80000,3),"")</f>
        <v/>
      </c>
      <c r="AB107" s="42" t="str">
        <f t="shared" si="19"/>
        <v/>
      </c>
      <c r="AC107" s="30"/>
      <c r="AD107" s="35" t="str">
        <f>IFERROR(ROUND((3.1416*(($A107+0.5)^2+($A107+0.5+VLOOKUP(AD$11,katalogi!$A$2:$C$93,IF(Sortimenti!$A107&lt;28,2,3),0)*Sortimenti!AD$12)^2)*Sortimenti!AD$12)/80000,3),"")</f>
        <v/>
      </c>
      <c r="AE107" s="42" t="str">
        <f t="shared" si="20"/>
        <v/>
      </c>
      <c r="AF107" s="32"/>
      <c r="AG107" s="35" t="str">
        <f>IFERROR(ROUND((3.1416*(($A107+0.5)^2+($A107+0.5+VLOOKUP(AG$11,katalogi!$A$2:$C$93,IF(Sortimenti!$A107&lt;28,2,3),0)*Sortimenti!AG$12)^2)*Sortimenti!AG$12)/80000,3),"")</f>
        <v/>
      </c>
      <c r="AH107" s="42" t="str">
        <f t="shared" si="21"/>
        <v/>
      </c>
    </row>
    <row r="108" spans="1:34" ht="12" customHeight="1" x14ac:dyDescent="0.25">
      <c r="A108" s="28">
        <v>98</v>
      </c>
      <c r="B108" s="34"/>
      <c r="C108" s="35" t="str">
        <f>IFERROR(ROUND((3.1416*(($A108+0.5)^2+($A108+0.5+VLOOKUP(C$11,katalogi!$A$2:$C$93,IF(Sortimenti!$A108&lt;28,2,3),0)*Sortimenti!C$12)^2)*Sortimenti!C$12)/80000,3),"")</f>
        <v/>
      </c>
      <c r="D108" s="42" t="str">
        <f t="shared" si="11"/>
        <v/>
      </c>
      <c r="E108" s="34"/>
      <c r="F108" s="35" t="str">
        <f>IFERROR(ROUND((3.1416*(($A108+0.5)^2+($A108+0.5+VLOOKUP(F$11,katalogi!$A$2:$C$93,IF(Sortimenti!$A108&lt;28,2,3),0)*Sortimenti!F$12)^2)*Sortimenti!F$12)/80000,3),"")</f>
        <v/>
      </c>
      <c r="G108" s="42" t="str">
        <f t="shared" si="12"/>
        <v/>
      </c>
      <c r="H108" s="32"/>
      <c r="I108" s="35" t="str">
        <f>IFERROR(ROUND((3.1416*(($A108+0.5)^2+($A108+0.5+VLOOKUP(I$11,katalogi!$A$2:$C$93,IF(Sortimenti!$A108&lt;28,2,3),0)*Sortimenti!I$12)^2)*Sortimenti!I$12)/80000,3),"")</f>
        <v/>
      </c>
      <c r="J108" s="42" t="str">
        <f t="shared" si="13"/>
        <v/>
      </c>
      <c r="K108" s="30"/>
      <c r="L108" s="35" t="str">
        <f>IFERROR(ROUND((3.1416*(($A108+0.5)^2+($A108+0.5+VLOOKUP(L$11,katalogi!$A$2:$C$93,IF(Sortimenti!$A108&lt;28,2,3),0)*Sortimenti!L$12)^2)*Sortimenti!L$12)/80000,3),"")</f>
        <v/>
      </c>
      <c r="M108" s="42" t="str">
        <f t="shared" si="14"/>
        <v/>
      </c>
      <c r="N108" s="32"/>
      <c r="O108" s="35" t="str">
        <f>IFERROR(ROUND((3.1416*(($A108+0.5)^2+($A108+0.5+VLOOKUP(O$11,katalogi!$A$2:$C$93,IF(Sortimenti!$A108&lt;28,2,3),0)*Sortimenti!O$12)^2)*Sortimenti!O$12)/80000,3),"")</f>
        <v/>
      </c>
      <c r="P108" s="42" t="str">
        <f t="shared" si="15"/>
        <v/>
      </c>
      <c r="Q108" s="32"/>
      <c r="R108" s="35" t="str">
        <f>IFERROR(ROUND((3.1416*(($A108+0.5)^2+($A108+0.5+VLOOKUP(R$11,katalogi!$A$2:$C$93,IF(Sortimenti!$A108&lt;28,2,3),0)*Sortimenti!R$12)^2)*Sortimenti!R$12)/80000,3),"")</f>
        <v/>
      </c>
      <c r="S108" s="42" t="str">
        <f t="shared" si="16"/>
        <v/>
      </c>
      <c r="T108" s="32"/>
      <c r="U108" s="35" t="str">
        <f>IFERROR(ROUND((3.1416*(($A108+0.5)^2+($A108+0.5+VLOOKUP(U$11,katalogi!$A$2:$C$93,IF(Sortimenti!$A108&lt;28,2,3),0)*Sortimenti!U$12)^2)*Sortimenti!U$12)/80000,3),"")</f>
        <v/>
      </c>
      <c r="V108" s="42" t="str">
        <f t="shared" si="17"/>
        <v/>
      </c>
      <c r="W108" s="30"/>
      <c r="X108" s="35" t="str">
        <f>IFERROR(ROUND((3.1416*(($A108+0.5)^2+($A108+0.5+VLOOKUP(X$11,katalogi!$A$2:$C$93,IF(Sortimenti!$A108&lt;28,2,3),0)*Sortimenti!X$12)^2)*Sortimenti!X$12)/80000,3),"")</f>
        <v/>
      </c>
      <c r="Y108" s="42" t="str">
        <f t="shared" si="18"/>
        <v/>
      </c>
      <c r="Z108" s="36"/>
      <c r="AA108" s="35" t="str">
        <f>IFERROR(ROUND((3.1416*(($A108+0.5)^2+($A108+0.5+VLOOKUP(AA$11,katalogi!$A$2:$C$93,IF(Sortimenti!$A108&lt;28,2,3),0)*Sortimenti!AA$12)^2)*Sortimenti!AA$12)/80000,3),"")</f>
        <v/>
      </c>
      <c r="AB108" s="42" t="str">
        <f t="shared" si="19"/>
        <v/>
      </c>
      <c r="AC108" s="30"/>
      <c r="AD108" s="35" t="str">
        <f>IFERROR(ROUND((3.1416*(($A108+0.5)^2+($A108+0.5+VLOOKUP(AD$11,katalogi!$A$2:$C$93,IF(Sortimenti!$A108&lt;28,2,3),0)*Sortimenti!AD$12)^2)*Sortimenti!AD$12)/80000,3),"")</f>
        <v/>
      </c>
      <c r="AE108" s="42" t="str">
        <f t="shared" si="20"/>
        <v/>
      </c>
      <c r="AF108" s="32"/>
      <c r="AG108" s="35" t="str">
        <f>IFERROR(ROUND((3.1416*(($A108+0.5)^2+($A108+0.5+VLOOKUP(AG$11,katalogi!$A$2:$C$93,IF(Sortimenti!$A108&lt;28,2,3),0)*Sortimenti!AG$12)^2)*Sortimenti!AG$12)/80000,3),"")</f>
        <v/>
      </c>
      <c r="AH108" s="42" t="str">
        <f t="shared" si="21"/>
        <v/>
      </c>
    </row>
    <row r="109" spans="1:34" ht="12" customHeight="1" x14ac:dyDescent="0.25">
      <c r="A109" s="28">
        <v>99</v>
      </c>
      <c r="B109" s="34"/>
      <c r="C109" s="35" t="str">
        <f>IFERROR(ROUND((3.1416*(($A109+0.5)^2+($A109+0.5+VLOOKUP(C$11,katalogi!$A$2:$C$93,IF(Sortimenti!$A109&lt;28,2,3),0)*Sortimenti!C$12)^2)*Sortimenti!C$12)/80000,3),"")</f>
        <v/>
      </c>
      <c r="D109" s="42" t="str">
        <f t="shared" si="11"/>
        <v/>
      </c>
      <c r="E109" s="34"/>
      <c r="F109" s="35" t="str">
        <f>IFERROR(ROUND((3.1416*(($A109+0.5)^2+($A109+0.5+VLOOKUP(F$11,katalogi!$A$2:$C$93,IF(Sortimenti!$A109&lt;28,2,3),0)*Sortimenti!F$12)^2)*Sortimenti!F$12)/80000,3),"")</f>
        <v/>
      </c>
      <c r="G109" s="42" t="str">
        <f t="shared" si="12"/>
        <v/>
      </c>
      <c r="H109" s="32"/>
      <c r="I109" s="35" t="str">
        <f>IFERROR(ROUND((3.1416*(($A109+0.5)^2+($A109+0.5+VLOOKUP(I$11,katalogi!$A$2:$C$93,IF(Sortimenti!$A109&lt;28,2,3),0)*Sortimenti!I$12)^2)*Sortimenti!I$12)/80000,3),"")</f>
        <v/>
      </c>
      <c r="J109" s="42" t="str">
        <f t="shared" si="13"/>
        <v/>
      </c>
      <c r="K109" s="30"/>
      <c r="L109" s="35" t="str">
        <f>IFERROR(ROUND((3.1416*(($A109+0.5)^2+($A109+0.5+VLOOKUP(L$11,katalogi!$A$2:$C$93,IF(Sortimenti!$A109&lt;28,2,3),0)*Sortimenti!L$12)^2)*Sortimenti!L$12)/80000,3),"")</f>
        <v/>
      </c>
      <c r="M109" s="42" t="str">
        <f t="shared" si="14"/>
        <v/>
      </c>
      <c r="N109" s="32"/>
      <c r="O109" s="35" t="str">
        <f>IFERROR(ROUND((3.1416*(($A109+0.5)^2+($A109+0.5+VLOOKUP(O$11,katalogi!$A$2:$C$93,IF(Sortimenti!$A109&lt;28,2,3),0)*Sortimenti!O$12)^2)*Sortimenti!O$12)/80000,3),"")</f>
        <v/>
      </c>
      <c r="P109" s="42" t="str">
        <f t="shared" si="15"/>
        <v/>
      </c>
      <c r="Q109" s="32"/>
      <c r="R109" s="35" t="str">
        <f>IFERROR(ROUND((3.1416*(($A109+0.5)^2+($A109+0.5+VLOOKUP(R$11,katalogi!$A$2:$C$93,IF(Sortimenti!$A109&lt;28,2,3),0)*Sortimenti!R$12)^2)*Sortimenti!R$12)/80000,3),"")</f>
        <v/>
      </c>
      <c r="S109" s="42" t="str">
        <f t="shared" si="16"/>
        <v/>
      </c>
      <c r="T109" s="32"/>
      <c r="U109" s="35" t="str">
        <f>IFERROR(ROUND((3.1416*(($A109+0.5)^2+($A109+0.5+VLOOKUP(U$11,katalogi!$A$2:$C$93,IF(Sortimenti!$A109&lt;28,2,3),0)*Sortimenti!U$12)^2)*Sortimenti!U$12)/80000,3),"")</f>
        <v/>
      </c>
      <c r="V109" s="42" t="str">
        <f t="shared" si="17"/>
        <v/>
      </c>
      <c r="W109" s="30"/>
      <c r="X109" s="35" t="str">
        <f>IFERROR(ROUND((3.1416*(($A109+0.5)^2+($A109+0.5+VLOOKUP(X$11,katalogi!$A$2:$C$93,IF(Sortimenti!$A109&lt;28,2,3),0)*Sortimenti!X$12)^2)*Sortimenti!X$12)/80000,3),"")</f>
        <v/>
      </c>
      <c r="Y109" s="42" t="str">
        <f t="shared" si="18"/>
        <v/>
      </c>
      <c r="Z109" s="36"/>
      <c r="AA109" s="35" t="str">
        <f>IFERROR(ROUND((3.1416*(($A109+0.5)^2+($A109+0.5+VLOOKUP(AA$11,katalogi!$A$2:$C$93,IF(Sortimenti!$A109&lt;28,2,3),0)*Sortimenti!AA$12)^2)*Sortimenti!AA$12)/80000,3),"")</f>
        <v/>
      </c>
      <c r="AB109" s="42" t="str">
        <f t="shared" si="19"/>
        <v/>
      </c>
      <c r="AC109" s="30"/>
      <c r="AD109" s="35" t="str">
        <f>IFERROR(ROUND((3.1416*(($A109+0.5)^2+($A109+0.5+VLOOKUP(AD$11,katalogi!$A$2:$C$93,IF(Sortimenti!$A109&lt;28,2,3),0)*Sortimenti!AD$12)^2)*Sortimenti!AD$12)/80000,3),"")</f>
        <v/>
      </c>
      <c r="AE109" s="42" t="str">
        <f t="shared" si="20"/>
        <v/>
      </c>
      <c r="AF109" s="32"/>
      <c r="AG109" s="35" t="str">
        <f>IFERROR(ROUND((3.1416*(($A109+0.5)^2+($A109+0.5+VLOOKUP(AG$11,katalogi!$A$2:$C$93,IF(Sortimenti!$A109&lt;28,2,3),0)*Sortimenti!AG$12)^2)*Sortimenti!AG$12)/80000,3),"")</f>
        <v/>
      </c>
      <c r="AH109" s="42" t="str">
        <f>IFERROR(SUM(AF109*AG109),"")</f>
        <v/>
      </c>
    </row>
    <row r="110" spans="1:34" ht="12" customHeight="1" x14ac:dyDescent="0.25">
      <c r="A110" s="52">
        <v>100</v>
      </c>
      <c r="B110" s="34"/>
      <c r="C110" s="35" t="str">
        <f>IFERROR(ROUND((3.1416*(($A110+0.5)^2+($A110+0.5+VLOOKUP(C$11,katalogi!$A$2:$C$93,IF(Sortimenti!$A110&lt;28,2,3),0)*Sortimenti!C$12)^2)*Sortimenti!C$12)/80000,3),"")</f>
        <v/>
      </c>
      <c r="D110" s="42" t="str">
        <f t="shared" si="11"/>
        <v/>
      </c>
      <c r="E110" s="34"/>
      <c r="F110" s="35" t="str">
        <f>IFERROR(ROUND((3.1416*(($A110+0.5)^2+($A110+0.5+VLOOKUP(F$11,katalogi!$A$2:$C$93,IF(Sortimenti!$A110&lt;28,2,3),0)*Sortimenti!F$12)^2)*Sortimenti!F$12)/80000,3),"")</f>
        <v/>
      </c>
      <c r="G110" s="42" t="str">
        <f t="shared" si="12"/>
        <v/>
      </c>
      <c r="H110" s="53"/>
      <c r="I110" s="35" t="str">
        <f>IFERROR(ROUND((3.1416*(($A110+0.5)^2+($A110+0.5+VLOOKUP(I$11,katalogi!$A$2:$C$93,IF(Sortimenti!$A110&lt;28,2,3),0)*Sortimenti!I$12)^2)*Sortimenti!I$12)/80000,3),"")</f>
        <v/>
      </c>
      <c r="J110" s="42" t="str">
        <f t="shared" si="13"/>
        <v/>
      </c>
      <c r="K110" s="54"/>
      <c r="L110" s="35" t="str">
        <f>IFERROR(ROUND((3.1416*(($A110+0.5)^2+($A110+0.5+VLOOKUP(L$11,katalogi!$A$2:$C$93,IF(Sortimenti!$A110&lt;28,2,3),0)*Sortimenti!L$12)^2)*Sortimenti!L$12)/80000,3),"")</f>
        <v/>
      </c>
      <c r="M110" s="42" t="str">
        <f t="shared" si="14"/>
        <v/>
      </c>
      <c r="N110" s="53"/>
      <c r="O110" s="35" t="str">
        <f>IFERROR(ROUND((3.1416*(($A110+0.5)^2+($A110+0.5+VLOOKUP(O$11,katalogi!$A$2:$C$93,IF(Sortimenti!$A110&lt;28,2,3),0)*Sortimenti!O$12)^2)*Sortimenti!O$12)/80000,3),"")</f>
        <v/>
      </c>
      <c r="P110" s="42" t="str">
        <f t="shared" si="15"/>
        <v/>
      </c>
      <c r="Q110" s="53"/>
      <c r="R110" s="35" t="str">
        <f>IFERROR(ROUND((3.1416*(($A110+0.5)^2+($A110+0.5+VLOOKUP(R$11,katalogi!$A$2:$C$93,IF(Sortimenti!$A110&lt;28,2,3),0)*Sortimenti!R$12)^2)*Sortimenti!R$12)/80000,3),"")</f>
        <v/>
      </c>
      <c r="S110" s="42" t="str">
        <f t="shared" si="16"/>
        <v/>
      </c>
      <c r="T110" s="53"/>
      <c r="U110" s="35" t="str">
        <f>IFERROR(ROUND((3.1416*(($A110+0.5)^2+($A110+0.5+VLOOKUP(U$11,katalogi!$A$2:$C$93,IF(Sortimenti!$A110&lt;28,2,3),0)*Sortimenti!U$12)^2)*Sortimenti!U$12)/80000,3),"")</f>
        <v/>
      </c>
      <c r="V110" s="42" t="str">
        <f t="shared" si="17"/>
        <v/>
      </c>
      <c r="W110" s="30"/>
      <c r="X110" s="35" t="str">
        <f>IFERROR(ROUND((3.1416*(($A110+0.5)^2+($A110+0.5+VLOOKUP(X$11,katalogi!$A$2:$C$93,IF(Sortimenti!$A110&lt;28,2,3),0)*Sortimenti!X$12)^2)*Sortimenti!X$12)/80000,3),"")</f>
        <v/>
      </c>
      <c r="Y110" s="42" t="str">
        <f t="shared" si="18"/>
        <v/>
      </c>
      <c r="Z110" s="36"/>
      <c r="AA110" s="35" t="str">
        <f>IFERROR(ROUND((3.1416*(($A110+0.5)^2+($A110+0.5+VLOOKUP(AA$11,katalogi!$A$2:$C$93,IF(Sortimenti!$A110&lt;28,2,3),0)*Sortimenti!AA$12)^2)*Sortimenti!AA$12)/80000,3),"")</f>
        <v/>
      </c>
      <c r="AB110" s="42" t="str">
        <f t="shared" si="19"/>
        <v/>
      </c>
      <c r="AC110" s="54"/>
      <c r="AD110" s="35" t="str">
        <f>IFERROR(ROUND((3.1416*(($A110+0.5)^2+($A110+0.5+VLOOKUP(AD$11,katalogi!$A$2:$C$93,IF(Sortimenti!$A110&lt;28,2,3),0)*Sortimenti!AD$12)^2)*Sortimenti!AD$12)/80000,3),"")</f>
        <v/>
      </c>
      <c r="AE110" s="42" t="str">
        <f t="shared" si="20"/>
        <v/>
      </c>
      <c r="AF110" s="53"/>
      <c r="AG110" s="35" t="str">
        <f>IFERROR(ROUND((3.1416*(($A110+0.5)^2+($A110+0.5+VLOOKUP(AG$11,katalogi!$A$2:$C$93,IF(Sortimenti!$A110&lt;28,2,3),0)*Sortimenti!AG$12)^2)*Sortimenti!AG$12)/80000,3),"")</f>
        <v/>
      </c>
      <c r="AH110" s="42" t="str">
        <f t="shared" si="21"/>
        <v/>
      </c>
    </row>
    <row r="111" spans="1:34" ht="13.5" customHeight="1" x14ac:dyDescent="0.25">
      <c r="A111" s="55" t="s">
        <v>2</v>
      </c>
      <c r="B111" s="56">
        <f>SUM(B14:B110)</f>
        <v>0</v>
      </c>
      <c r="C111" s="57"/>
      <c r="D111" s="58">
        <f>SUM(D14:D110)</f>
        <v>0</v>
      </c>
      <c r="E111" s="56">
        <f t="shared" ref="E111" si="22">SUM(E14:E110)</f>
        <v>0</v>
      </c>
      <c r="F111" s="57"/>
      <c r="G111" s="58">
        <f t="shared" ref="G111:H111" si="23">SUM(G14:G110)</f>
        <v>0</v>
      </c>
      <c r="H111" s="56">
        <f t="shared" si="23"/>
        <v>0</v>
      </c>
      <c r="I111" s="57"/>
      <c r="J111" s="58">
        <f t="shared" ref="J111:K111" si="24">SUM(J14:J110)</f>
        <v>0</v>
      </c>
      <c r="K111" s="59">
        <f t="shared" si="24"/>
        <v>0</v>
      </c>
      <c r="L111" s="57"/>
      <c r="M111" s="60">
        <f t="shared" ref="M111:N111" si="25">SUM(M14:M110)</f>
        <v>0</v>
      </c>
      <c r="N111" s="56">
        <f t="shared" si="25"/>
        <v>0</v>
      </c>
      <c r="O111" s="57"/>
      <c r="P111" s="60">
        <f t="shared" ref="P111:Q111" si="26">SUM(P14:P110)</f>
        <v>0</v>
      </c>
      <c r="Q111" s="56">
        <f t="shared" si="26"/>
        <v>0</v>
      </c>
      <c r="R111" s="57"/>
      <c r="S111" s="58">
        <f t="shared" ref="S111:T111" si="27">SUM(S14:S110)</f>
        <v>0</v>
      </c>
      <c r="T111" s="56">
        <f t="shared" si="27"/>
        <v>0</v>
      </c>
      <c r="U111" s="57"/>
      <c r="V111" s="58">
        <f t="shared" ref="V111:W111" si="28">SUM(V14:V110)</f>
        <v>0</v>
      </c>
      <c r="W111" s="59">
        <f t="shared" si="28"/>
        <v>0</v>
      </c>
      <c r="X111" s="57"/>
      <c r="Y111" s="60">
        <f t="shared" ref="Y111:Z111" si="29">SUM(Y14:Y110)</f>
        <v>0</v>
      </c>
      <c r="Z111" s="56">
        <f t="shared" si="29"/>
        <v>0</v>
      </c>
      <c r="AA111" s="57"/>
      <c r="AB111" s="58">
        <f t="shared" ref="AB111:AC111" si="30">SUM(AB14:AB110)</f>
        <v>0</v>
      </c>
      <c r="AC111" s="59">
        <f t="shared" si="30"/>
        <v>0</v>
      </c>
      <c r="AD111" s="57"/>
      <c r="AE111" s="60">
        <f t="shared" ref="AE111:AF111" si="31">SUM(AE14:AE110)</f>
        <v>0</v>
      </c>
      <c r="AF111" s="56">
        <f t="shared" si="31"/>
        <v>0</v>
      </c>
      <c r="AG111" s="57"/>
      <c r="AH111" s="61">
        <f t="shared" ref="AH111" si="32">SUM(AH14:AH110)</f>
        <v>0</v>
      </c>
    </row>
    <row r="112" spans="1:34" ht="5.25" customHeight="1" x14ac:dyDescent="0.25"/>
    <row r="113" spans="1:34" x14ac:dyDescent="0.25">
      <c r="O113" s="50" t="s">
        <v>11</v>
      </c>
      <c r="P113" s="128">
        <f>SUM(B111,E111,H111,K111,N111,Q111,T111,W111,Z111,AC111,AF111)</f>
        <v>0</v>
      </c>
      <c r="Q113" s="107"/>
      <c r="R113" s="20" t="s">
        <v>3</v>
      </c>
    </row>
    <row r="114" spans="1:34" ht="17.25" customHeight="1" x14ac:dyDescent="0.25">
      <c r="A114" s="103" t="s">
        <v>8</v>
      </c>
      <c r="B114" s="103"/>
      <c r="C114" s="104"/>
      <c r="D114" s="108"/>
      <c r="E114" s="109"/>
      <c r="F114" s="109"/>
      <c r="G114" s="109"/>
      <c r="H114" s="110"/>
      <c r="O114" s="50" t="s">
        <v>12</v>
      </c>
      <c r="P114" s="106">
        <f>SUM(D111,G111,J111,M111,P111,S111,V111,Y111,AB111,AE111,AH111)</f>
        <v>0</v>
      </c>
      <c r="Q114" s="107"/>
      <c r="R114" s="20" t="s">
        <v>27</v>
      </c>
    </row>
    <row r="115" spans="1:34" ht="17.55" customHeight="1" x14ac:dyDescent="0.25">
      <c r="A115" s="103" t="s">
        <v>17</v>
      </c>
      <c r="B115" s="103"/>
      <c r="C115" s="104"/>
      <c r="D115" s="108"/>
      <c r="E115" s="109"/>
      <c r="F115" s="109"/>
      <c r="G115" s="109"/>
      <c r="H115" s="110"/>
      <c r="M115" s="105" t="s">
        <v>16</v>
      </c>
      <c r="N115" s="105"/>
      <c r="O115" s="105"/>
      <c r="P115" s="46"/>
      <c r="Q115" s="47">
        <f>IF(ISERROR(P114/V8),,P114/V8)</f>
        <v>0</v>
      </c>
      <c r="R115" s="20" t="s">
        <v>27</v>
      </c>
    </row>
    <row r="116" spans="1:34" x14ac:dyDescent="0.25">
      <c r="A116" s="21"/>
      <c r="B116" s="21"/>
      <c r="C116" s="21"/>
      <c r="D116" s="22"/>
      <c r="E116" s="22"/>
      <c r="F116" s="22"/>
      <c r="G116" s="22"/>
      <c r="H116" s="22"/>
      <c r="M116" s="105" t="s">
        <v>19</v>
      </c>
      <c r="N116" s="105"/>
      <c r="O116" s="105"/>
      <c r="P116" s="46"/>
      <c r="Q116" s="48">
        <f>ROUND(IF( ISERROR((B111*C12+E111*F12+H111*I12+K111*L12+N111*O12+Q111*R12+T111*U12+W111*X12+Z111*AA12+AC111*AD12+AF111*AG12+V8*3)/V8),0,(B111*C12+E111*F12+H111*I12+K111*L12+N111*O12+Q111*R12+T111*U12+W111*X12+Z111*AA12+AC111*AD12+AF111*AG12+V8*3)/V8),0)</f>
        <v>0</v>
      </c>
      <c r="R116" s="20" t="s">
        <v>20</v>
      </c>
    </row>
    <row r="117" spans="1:34" x14ac:dyDescent="0.25">
      <c r="M117" s="105" t="s">
        <v>24</v>
      </c>
      <c r="N117" s="105"/>
      <c r="O117" s="105"/>
      <c r="P117" s="49"/>
      <c r="Q117" s="48">
        <f>IFERROR(ROUND(SQRT((Q115*4)/(VLOOKUP(Q116,katalogi!$E$2:$F$40,2,0)*PI()))*100,0),0)</f>
        <v>0</v>
      </c>
      <c r="R117" s="20" t="s">
        <v>23</v>
      </c>
    </row>
    <row r="118" spans="1:34" x14ac:dyDescent="0.25">
      <c r="Q118" s="23"/>
    </row>
    <row r="119" spans="1:34" x14ac:dyDescent="0.25">
      <c r="A119" s="24"/>
      <c r="B119" s="94" t="str">
        <f>IF(D119&gt;0,CONCATENATE(LEFT(C$11,(SEARCH("_",C$11,1)-1)),"_","MI6X12")," ")</f>
        <v xml:space="preserve"> </v>
      </c>
      <c r="C119" s="94"/>
      <c r="D119" s="25">
        <f>IF(OR(ISBLANK(C$11),ISERR(SEARCH("_",C$11,1))),0,IF(RIGHT(C$11,(LEN(C$11)-SEARCH("_",C$11,1)))="MI6X12",SUM(D14:D110),0))</f>
        <v>0</v>
      </c>
      <c r="E119" s="94" t="str">
        <f>IF(G119&gt;0,CONCATENATE(LEFT(F$11,(SEARCH("_",F$11,1)-1)),"_","MI6X12")," ")</f>
        <v xml:space="preserve"> </v>
      </c>
      <c r="F119" s="94"/>
      <c r="G119" s="25">
        <f>IF(OR(ISBLANK(F$11),ISERR(SEARCH("_",F$11,1))),0,IF(RIGHT(F$11,(LEN(F$11)-SEARCH("_",F$11,1)))="MI6X12",SUM(G14:G110),0))</f>
        <v>0</v>
      </c>
      <c r="H119" s="94" t="str">
        <f>IF(J119&gt;0,CONCATENATE(LEFT(I$11,(SEARCH("_",I$11,1)-1)),"_","MI6X12")," ")</f>
        <v xml:space="preserve"> </v>
      </c>
      <c r="I119" s="94"/>
      <c r="J119" s="25">
        <f>IF(OR(ISBLANK(I$11),ISERR(SEARCH("_",I$11,1))),0,IF(RIGHT(I$11,(LEN(I$11)-SEARCH("_",I$11,1)))="MI6X12",SUM(J14:J110),0))</f>
        <v>0</v>
      </c>
      <c r="K119" s="94" t="str">
        <f>IF(M119&gt;0,CONCATENATE(LEFT(L$11,(SEARCH("_",L$11,1)-1)),"_","MI6X12")," ")</f>
        <v xml:space="preserve"> </v>
      </c>
      <c r="L119" s="94"/>
      <c r="M119" s="25">
        <f>IF(OR(ISBLANK(L$11),ISERR(SEARCH("_",L$11,1))),0,IF(RIGHT(L$11,(LEN(L$11)-SEARCH("_",L$11,1)))="MI6X12",SUM(M14:M110),0))</f>
        <v>0</v>
      </c>
      <c r="N119" s="94" t="str">
        <f>IF(P119&gt;0,CONCATENATE(LEFT(O$11,(SEARCH("_",O$11,1)-1)),"_","MI6X12")," ")</f>
        <v xml:space="preserve"> </v>
      </c>
      <c r="O119" s="94"/>
      <c r="P119" s="25">
        <f>IF(OR(ISBLANK(O$11),ISERR(SEARCH("_",O$11,1))),0,IF(RIGHT(O$11,(LEN(O$11)-SEARCH("_",O$11,1)))="MI6X12",SUM(P14:P110),0))</f>
        <v>0</v>
      </c>
      <c r="Q119" s="94" t="str">
        <f>IF(S119&gt;0,CONCATENATE(LEFT(R$11,(SEARCH("_",R$11,1)-1)),"_","MI6X12")," ")</f>
        <v xml:space="preserve"> </v>
      </c>
      <c r="R119" s="94"/>
      <c r="S119" s="25">
        <f>IF(OR(ISBLANK(R$11),ISERR(SEARCH("_",R$11,1))),0,IF(RIGHT(R$11,(LEN(R$11)-SEARCH("_",R$11,1)))="MI6X12",SUM(S14:S110),0))</f>
        <v>0</v>
      </c>
      <c r="T119" s="94" t="str">
        <f>IF(V119&gt;0,CONCATENATE(LEFT(U$11,(SEARCH("_",U$11,1)-1)),"_","MI6X12")," ")</f>
        <v xml:space="preserve"> </v>
      </c>
      <c r="U119" s="94"/>
      <c r="V119" s="25">
        <f>IF(OR(ISBLANK(U$11),ISERR(SEARCH("_",U$11,1))),0,IF(RIGHT(U$11,(LEN(U$11)-SEARCH("_",U$11,1)))="MI6X12",SUM(V14:V110),0))</f>
        <v>0</v>
      </c>
      <c r="W119" s="94" t="str">
        <f>IF(Y119&gt;0,CONCATENATE(LEFT(X$11,(SEARCH("_",X$11,1)-1)),"_","MI6X12")," ")</f>
        <v xml:space="preserve"> </v>
      </c>
      <c r="X119" s="94"/>
      <c r="Y119" s="25">
        <f>IF(OR(ISBLANK(X$11),ISERR(SEARCH("_",X$11,1))),0,IF(RIGHT(X$11,(LEN(X$11)-SEARCH("_",X$11,1)))="MI6X12",SUM(Y14:Y110),0))</f>
        <v>0</v>
      </c>
      <c r="Z119" s="94" t="str">
        <f>IF(AB119&gt;0,CONCATENATE(LEFT(AA$11,(SEARCH("_",AA$11,1)-1)),"_","MI6X12")," ")</f>
        <v xml:space="preserve"> </v>
      </c>
      <c r="AA119" s="94"/>
      <c r="AB119" s="25">
        <f>IF(OR(ISBLANK(AA$11),ISERR(SEARCH("_",AA$11,1))),0,IF(RIGHT(AA$11,(LEN(AA$11)-SEARCH("_",AA$11,1)))="MI6X12",SUM(AB14:AB110),0))</f>
        <v>0</v>
      </c>
      <c r="AC119" s="94" t="str">
        <f>IF(AE119&gt;0,CONCATENATE(LEFT(AD$11,(SEARCH("_",AD$11,1)-1)),"_","MI6X12")," ")</f>
        <v xml:space="preserve"> </v>
      </c>
      <c r="AD119" s="94"/>
      <c r="AE119" s="25">
        <f>IF(OR(ISBLANK(AD$11),ISERR(SEARCH("_",AD$11,1))),0,IF(RIGHT(AD$11,(LEN(AD$11)-SEARCH("_",AD$11,1)))="MI6X12",SUM(AE14:AE110),0))</f>
        <v>0</v>
      </c>
      <c r="AF119" s="94" t="str">
        <f>IF(AH119&gt;0,CONCATENATE(LEFT(AG$11,(SEARCH("_",AG$11,1)-1)),"_","MI6X12")," ")</f>
        <v xml:space="preserve"> </v>
      </c>
      <c r="AG119" s="94"/>
      <c r="AH119" s="25">
        <f>IF(OR(ISBLANK(AG$11),ISERR(SEARCH("_",AG$11,1))),0,IF(RIGHT(AG$11,(LEN(AG$11)-SEARCH("_",AG$11,1)))="MI6X12",SUM(AH14:AH110),0))</f>
        <v>0</v>
      </c>
    </row>
    <row r="120" spans="1:34" x14ac:dyDescent="0.25">
      <c r="A120" s="24"/>
      <c r="B120" s="94" t="str">
        <f>(IF(D120&gt;0,CONCATENATE(LEFT(C$11,(SEARCH("_",C$11,1)-1)),"_","ZB10X14")," "))</f>
        <v xml:space="preserve"> </v>
      </c>
      <c r="C120" s="94"/>
      <c r="D120" s="25">
        <f>IF(OR(ISBLANK(C$11),ISERR(SEARCH("_",C$11,1))),0,IF(AND(OR(LEFT(C$11,(SEARCH("_",C$11,1)-1))="E",LEFT(C$11,(SEARCH("_",C$11,1)-1))="P",C$11="SK_ZB"),NOT(ISNUMBER(SEARCH("ZC18X",C$11,1))),NOT(ISNUMBER(SEARCH("TK5X",C$11,1))),NOT(ISNUMBER(SEARCH("TA12X",C$11,1))),NOT(ISNUMBER(SEARCH("PM6X",C$11,1))),NOT(ISNUMBER(SEARCH("ST18X24",C$11,1))),NOT(ISNUMBER(SEARCH("MAXS5X",C$11,1))),NOT(ISNUMBER(SEARCH("ST14X18",C$11,1))),NOT(ISNUMBER(SEARCH("BB32X",C$11,1))),NOT(ISNUMBER(SEARCH("MI6X12",C$11,1))),NOT(ISNUMBER(SEARCH("MA5X",C$11,1))),OR(ISNUMBER(SEARCH("X",C$11,1)),ISNUMBER(SEARCH("&lt;",C$11,1)),RIGHT(C$11,(LEN(C$11)-SEARCH("_",C$11,1)))="ZB")),SUM(D15:D23),0))</f>
        <v>0</v>
      </c>
      <c r="E120" s="94" t="str">
        <f>(IF(G120&gt;0,CONCATENATE(LEFT(F$11,(SEARCH("_",F$11,1)-1)),"_","ZB10X14")," "))</f>
        <v xml:space="preserve"> </v>
      </c>
      <c r="F120" s="94"/>
      <c r="G120" s="25">
        <f>IF(OR(ISBLANK(F$11),ISERR(SEARCH("_",F$11,1))),0,IF(AND(OR(LEFT(F$11,(SEARCH("_",F$11,1)-1))="E",LEFT(F$11,(SEARCH("_",F$11,1)-1))="P",F$11="SK_ZB"),NOT(ISNUMBER(SEARCH("ZC18X",F$11,1))),NOT(ISNUMBER(SEARCH("TK5X",F$11,1))),NOT(ISNUMBER(SEARCH("TA12X",F$11,1))),NOT(ISNUMBER(SEARCH("PM6X",F$11,1))),NOT(ISNUMBER(SEARCH("ST18X24",F$11,1))),NOT(ISNUMBER(SEARCH("MAXS5X",F$11,1))),NOT(ISNUMBER(SEARCH("ST14X18",F$11,1))),NOT(ISNUMBER(SEARCH("BB32X",F$11,1))),NOT(ISNUMBER(SEARCH("MI6X12",F$11,1))),NOT(ISNUMBER(SEARCH("MA5X",F$11,1))),OR(ISNUMBER(SEARCH("X",F$11,1)),ISNUMBER(SEARCH("&lt;",F$11,1)),RIGHT(F$11,(LEN(F$11)-SEARCH("_",F$11,1)))="ZB")),SUM(G15:G23),0))</f>
        <v>0</v>
      </c>
      <c r="H120" s="94" t="str">
        <f>(IF(J120&gt;0,CONCATENATE(LEFT(I$11,(SEARCH("_",I$11,1)-1)),"_","ZB10X14")," "))</f>
        <v xml:space="preserve"> </v>
      </c>
      <c r="I120" s="94"/>
      <c r="J120" s="25">
        <f>IF(OR(ISBLANK(I$11),ISERR(SEARCH("_",I$11,1))),0,IF(AND(OR(LEFT(I$11,(SEARCH("_",I$11,1)-1))="E",LEFT(I$11,(SEARCH("_",I$11,1)-1))="P",I$11="SK_ZB"),NOT(ISNUMBER(SEARCH("ZC18X",I$11,1))),NOT(ISNUMBER(SEARCH("TK5X",I$11,1))),NOT(ISNUMBER(SEARCH("TA12X",I$11,1))),NOT(ISNUMBER(SEARCH("PM6X",I$11,1))),NOT(ISNUMBER(SEARCH("ST18X24",I$11,1))),NOT(ISNUMBER(SEARCH("MAXS5X",I$11,1))),NOT(ISNUMBER(SEARCH("ST14X18",I$11,1))),NOT(ISNUMBER(SEARCH("BB32X",I$11,1))),NOT(ISNUMBER(SEARCH("MI6X12",I$11,1))),NOT(ISNUMBER(SEARCH("MA5X",I$11,1))),OR(ISNUMBER(SEARCH("X",I$11,1)),ISNUMBER(SEARCH("&lt;",I$11,1)),RIGHT(I$11,(LEN(I$11)-SEARCH("_",I$11,1)))="ZB")),SUM(J15:J23),0))</f>
        <v>0</v>
      </c>
      <c r="K120" s="94" t="str">
        <f>(IF(M120&gt;0,CONCATENATE(LEFT(L$11,(SEARCH("_",L$11,1)-1)),"_","ZB10X14")," "))</f>
        <v xml:space="preserve"> </v>
      </c>
      <c r="L120" s="94"/>
      <c r="M120" s="25">
        <f>IF(OR(ISBLANK(L$11),ISERR(SEARCH("_",L$11,1))),0,IF(AND(OR(LEFT(L$11,(SEARCH("_",L$11,1)-1))="E",LEFT(L$11,(SEARCH("_",L$11,1)-1))="P",L$11="SK_ZB"),NOT(ISNUMBER(SEARCH("ZC18X",L$11,1))),NOT(ISNUMBER(SEARCH("TK5X",L$11,1))),NOT(ISNUMBER(SEARCH("TA12X",L$11,1))),NOT(ISNUMBER(SEARCH("PM6X",L$11,1))),NOT(ISNUMBER(SEARCH("ST18X24",L$11,1))),NOT(ISNUMBER(SEARCH("MAXS5X",L$11,1))),NOT(ISNUMBER(SEARCH("ST14X18",L$11,1))),NOT(ISNUMBER(SEARCH("BB32X",L$11,1))),NOT(ISNUMBER(SEARCH("MI6X12",L$11,1))),NOT(ISNUMBER(SEARCH("MA5X",L$11,1))),OR(ISNUMBER(SEARCH("X",L$11,1)),ISNUMBER(SEARCH("&lt;",L$11,1)),RIGHT(L$11,(LEN(L$11)-SEARCH("_",L$11,1)))="ZB")),SUM(M15:M23),0))</f>
        <v>0</v>
      </c>
      <c r="N120" s="94" t="str">
        <f>(IF(P120&gt;0,CONCATENATE(LEFT(O$11,(SEARCH("_",O$11,1)-1)),"_","ZB10X14")," "))</f>
        <v xml:space="preserve"> </v>
      </c>
      <c r="O120" s="94"/>
      <c r="P120" s="25">
        <f>IF(OR(ISBLANK(O$11),ISERR(SEARCH("_",O$11,1))),0,IF(AND(OR(LEFT(O$11,(SEARCH("_",O$11,1)-1))="E",LEFT(O$11,(SEARCH("_",O$11,1)-1))="P",O$11="SK_ZB"),NOT(ISNUMBER(SEARCH("ZC18X",O$11,1))),NOT(ISNUMBER(SEARCH("TK5X",O$11,1))),NOT(ISNUMBER(SEARCH("TA12X",O$11,1))),NOT(ISNUMBER(SEARCH("PM6X",O$11,1))),NOT(ISNUMBER(SEARCH("ST18X24",O$11,1))),NOT(ISNUMBER(SEARCH("MAXS5X",O$11,1))),NOT(ISNUMBER(SEARCH("ST14X18",O$11,1))),NOT(ISNUMBER(SEARCH("BB32X",O$11,1))),NOT(ISNUMBER(SEARCH("MI6X12",O$11,1))),NOT(ISNUMBER(SEARCH("MA5X",O$11,1))),OR(ISNUMBER(SEARCH("X",O$11,1)),ISNUMBER(SEARCH("&lt;",O$11,1)),RIGHT(O$11,(LEN(O$11)-SEARCH("_",O$11,1)))="ZB")),SUM(P15:P23),0))</f>
        <v>0</v>
      </c>
      <c r="Q120" s="94" t="str">
        <f>(IF(S120&gt;0,CONCATENATE(LEFT(R$11,(SEARCH("_",R$11,1)-1)),"_","ZB10X14")," "))</f>
        <v xml:space="preserve"> </v>
      </c>
      <c r="R120" s="94"/>
      <c r="S120" s="25">
        <f>IF(OR(ISBLANK(R$11),ISERR(SEARCH("_",R$11,1))),0,IF(AND(OR(LEFT(R$11,(SEARCH("_",R$11,1)-1))="E",LEFT(R$11,(SEARCH("_",R$11,1)-1))="P",R$11="SK_ZB"),NOT(ISNUMBER(SEARCH("ZC18X",R$11,1))),NOT(ISNUMBER(SEARCH("TK5X",R$11,1))),NOT(ISNUMBER(SEARCH("TA12X",R$11,1))),NOT(ISNUMBER(SEARCH("PM6X",R$11,1))),NOT(ISNUMBER(SEARCH("ST18X24",R$11,1))),NOT(ISNUMBER(SEARCH("MAXS5X",R$11,1))),NOT(ISNUMBER(SEARCH("ST14X18",R$11,1))),NOT(ISNUMBER(SEARCH("BB32X",R$11,1))),NOT(ISNUMBER(SEARCH("MI6X12",R$11,1))),NOT(ISNUMBER(SEARCH("MA5X",R$11,1))),OR(ISNUMBER(SEARCH("X",R$11,1)),ISNUMBER(SEARCH("&lt;",R$11,1)),RIGHT(R$11,(LEN(R$11)-SEARCH("_",R$11,1)))="ZB")),SUM(S15:S23),0))</f>
        <v>0</v>
      </c>
      <c r="T120" s="94" t="str">
        <f>(IF(V120&gt;0,CONCATENATE(LEFT(U$11,(SEARCH("_",U$11,1)-1)),"_","ZB10X14")," "))</f>
        <v xml:space="preserve"> </v>
      </c>
      <c r="U120" s="94"/>
      <c r="V120" s="25">
        <f>IF(OR(ISBLANK(U$11),ISERR(SEARCH("_",U$11,1))),0,IF(AND(OR(LEFT(U$11,(SEARCH("_",U$11,1)-1))="E",LEFT(U$11,(SEARCH("_",U$11,1)-1))="P",U$11="SK_ZB"),NOT(ISNUMBER(SEARCH("ZC18X",U$11,1))),NOT(ISNUMBER(SEARCH("TK5X",U$11,1))),NOT(ISNUMBER(SEARCH("TA12X",U$11,1))),NOT(ISNUMBER(SEARCH("PM6X",U$11,1))),NOT(ISNUMBER(SEARCH("ST18X24",U$11,1))),NOT(ISNUMBER(SEARCH("MAXS5X",U$11,1))),NOT(ISNUMBER(SEARCH("ST14X18",U$11,1))),NOT(ISNUMBER(SEARCH("BB32X",U$11,1))),NOT(ISNUMBER(SEARCH("MI6X12",U$11,1))),NOT(ISNUMBER(SEARCH("MA5X",U$11,1))),OR(ISNUMBER(SEARCH("X",U$11,1)),ISNUMBER(SEARCH("&lt;",U$11,1)),RIGHT(U$11,(LEN(U$11)-SEARCH("_",U$11,1)))="ZB")),SUM(V15:V23),0))</f>
        <v>0</v>
      </c>
      <c r="W120" s="94" t="str">
        <f>(IF(Y120&gt;0,CONCATENATE(LEFT(X$11,(SEARCH("_",X$11,1)-1)),"_","ZB10X14")," "))</f>
        <v xml:space="preserve"> </v>
      </c>
      <c r="X120" s="94"/>
      <c r="Y120" s="25">
        <f>IF(OR(ISBLANK(X$11),ISERR(SEARCH("_",X$11,1))),0,IF(AND(OR(LEFT(X$11,(SEARCH("_",X$11,1)-1))="E",LEFT(X$11,(SEARCH("_",X$11,1)-1))="P",X$11="SK_ZB"),NOT(ISNUMBER(SEARCH("ZC18X",X$11,1))),NOT(ISNUMBER(SEARCH("TK5X",X$11,1))),NOT(ISNUMBER(SEARCH("TA12X",X$11,1))),NOT(ISNUMBER(SEARCH("PM6X",X$11,1))),NOT(ISNUMBER(SEARCH("ST18X24",X$11,1))),NOT(ISNUMBER(SEARCH("MAXS5X",X$11,1))),NOT(ISNUMBER(SEARCH("ST14X18",X$11,1))),NOT(ISNUMBER(SEARCH("BB32X",X$11,1))),NOT(ISNUMBER(SEARCH("MI6X12",X$11,1))),NOT(ISNUMBER(SEARCH("MA5X",X$11,1))),OR(ISNUMBER(SEARCH("X",X$11,1)),ISNUMBER(SEARCH("&lt;",X$11,1)),RIGHT(X$11,(LEN(X$11)-SEARCH("_",X$11,1)))="ZB")),SUM(Y15:Y23),0))</f>
        <v>0</v>
      </c>
      <c r="Z120" s="94" t="str">
        <f>(IF(AB120&gt;0,CONCATENATE(LEFT(AA$11,(SEARCH("_",AA$11,1)-1)),"_","ZB10X14")," "))</f>
        <v xml:space="preserve"> </v>
      </c>
      <c r="AA120" s="94"/>
      <c r="AB120" s="25">
        <f>IF(OR(ISBLANK(AA$11),ISERR(SEARCH("_",AA$11,1))),0,IF(AND(OR(LEFT(AA$11,(SEARCH("_",AA$11,1)-1))="E",LEFT(AA$11,(SEARCH("_",AA$11,1)-1))="P",AA$11="SK_ZB"),NOT(ISNUMBER(SEARCH("ZC18X",AA$11,1))),NOT(ISNUMBER(SEARCH("TK5X",AA$11,1))),NOT(ISNUMBER(SEARCH("TA12X",AA$11,1))),NOT(ISNUMBER(SEARCH("PM6X",AA$11,1))),NOT(ISNUMBER(SEARCH("ST18X24",AA$11,1))),NOT(ISNUMBER(SEARCH("MAXS5X",AA$11,1))),NOT(ISNUMBER(SEARCH("ST14X18",AA$11,1))),NOT(ISNUMBER(SEARCH("BB32X",AA$11,1))),NOT(ISNUMBER(SEARCH("MI6X12",AA$11,1))),NOT(ISNUMBER(SEARCH("MA5X",AA$11,1))),OR(ISNUMBER(SEARCH("X",AA$11,1)),ISNUMBER(SEARCH("&lt;",AA$11,1)),RIGHT(AA$11,(LEN(AA$11)-SEARCH("_",AA$11,1)))="ZB")),SUM(AB15:AB23),0))</f>
        <v>0</v>
      </c>
      <c r="AC120" s="94" t="str">
        <f>(IF(AE120&gt;0,CONCATENATE(LEFT(AD$11,(SEARCH("_",AD$11,1)-1)),"_","ZB10X14")," "))</f>
        <v xml:space="preserve"> </v>
      </c>
      <c r="AD120" s="94"/>
      <c r="AE120" s="25">
        <f>IF(OR(ISBLANK(AD$11),ISERR(SEARCH("_",AD$11,1))),0,IF(AND(OR(LEFT(AD$11,(SEARCH("_",AD$11,1)-1))="E",LEFT(AD$11,(SEARCH("_",AD$11,1)-1))="P",AD$11="SK_ZB"),NOT(ISNUMBER(SEARCH("ZC18X",AD$11,1))),NOT(ISNUMBER(SEARCH("TK5X",AD$11,1))),NOT(ISNUMBER(SEARCH("TA12X",AD$11,1))),NOT(ISNUMBER(SEARCH("PM6X",AD$11,1))),NOT(ISNUMBER(SEARCH("ST18X24",AD$11,1))),NOT(ISNUMBER(SEARCH("MAXS5X",AD$11,1))),NOT(ISNUMBER(SEARCH("ST14X18",AD$11,1))),NOT(ISNUMBER(SEARCH("BB32X",AD$11,1))),NOT(ISNUMBER(SEARCH("MI6X12",AD$11,1))),NOT(ISNUMBER(SEARCH("MA5X",AD$11,1))),OR(ISNUMBER(SEARCH("X",AD$11,1)),ISNUMBER(SEARCH("&lt;",AD$11,1)),RIGHT(AD$11,(LEN(AD$11)-SEARCH("_",AD$11,1)))="ZB")),SUM(AE15:AE23),0))</f>
        <v>0</v>
      </c>
      <c r="AF120" s="94" t="str">
        <f>(IF(AH120&gt;0,CONCATENATE(LEFT(AG$11,(SEARCH("_",AG$11,1)-1)),"_","ZB10X14")," "))</f>
        <v xml:space="preserve"> </v>
      </c>
      <c r="AG120" s="94"/>
      <c r="AH120" s="25">
        <f>IF(OR(ISBLANK(AG$11),ISERR(SEARCH("_",AG$11,1))),0,IF(AND(OR(LEFT(AG$11,(SEARCH("_",AG$11,1)-1))="E",LEFT(AG$11,(SEARCH("_",AG$11,1)-1))="P",AG$11="SK_ZB"),NOT(ISNUMBER(SEARCH("ZC18X",AG$11,1))),NOT(ISNUMBER(SEARCH("TK5X",AG$11,1))),NOT(ISNUMBER(SEARCH("TA12X",AG$11,1))),NOT(ISNUMBER(SEARCH("PM6X",AG$11,1))),NOT(ISNUMBER(SEARCH("ST18X24",AG$11,1))),NOT(ISNUMBER(SEARCH("MAXS5X",AG$11,1))),NOT(ISNUMBER(SEARCH("ST14X18",AG$11,1))),NOT(ISNUMBER(SEARCH("BB32X",AG$11,1))),NOT(ISNUMBER(SEARCH("MI6X12",AG$11,1))),NOT(ISNUMBER(SEARCH("MA5X",AG$11,1))),OR(ISNUMBER(SEARCH("X",AG$11,1)),ISNUMBER(SEARCH("&lt;",AG$11,1)),RIGHT(AG$11,(LEN(AG$11)-SEARCH("_",AG$11,1)))="ZB")),SUM(AH15:AH23),0))</f>
        <v>0</v>
      </c>
    </row>
    <row r="121" spans="1:34" x14ac:dyDescent="0.25">
      <c r="A121" s="24"/>
      <c r="B121" s="94" t="str">
        <f>(IF(D121&gt;0,CONCATENATE(LEFT(C$11,(SEARCH("_",C$11,1)-1)),"_","TA12X")," "))</f>
        <v xml:space="preserve"> </v>
      </c>
      <c r="C121" s="94"/>
      <c r="D121" s="25">
        <f>IF(OR(ISBLANK(C$11),ISERR(SEARCH("_",C$11,1))),0,IF(AND(AND(LEFT(C$11,(SEARCH("_",C$11,1)-1))&lt;&gt;"0",LEFT(C$11,(SEARCH("_",C$11,1)-1))&lt;&gt;"0",NOT(ISNUMBER(SEARCH("BB32X",C$11,1))),NOT(ISNUMBER(SEARCH("KM10X",C$11,1))),NOT(ISNUMBER(SEARCH("KM8X",C$11,1))),NOT(ISNUMBER(SEARCH("Z24X",C$11,1))),NOT(ISNUMBER(SEARCH("ZB28X",C$11,1))),NOT(ISNUMBER(SEARCH("ZB",C$11,1))),NOT(ISNUMBER(SEARCH("ST18X24",C$11,1))),NOT(ISNUMBER(SEARCH("ST14X18",C$11,1))),NOT(ISNUMBER(SEARCH("ZB18X28",C$11,1))),NOT(ISNUMBER(SEARCH("ZA28X",C$11,1))),NOT(ISNUMBER(SEARCH("ZB14X18",C$11,1))),NOT(ISNUMBER(SEARCH("ZB10X14",C$11,1))),NOT(ISNUMBER(SEARCH("MI6X12",C$11,1))),NOT(ISNUMBER(SEARCH("ZC18X",C$11,1))),NOT(ISNUMBER(SEARCH("Z18X",C$11,1))),NOT(ISNUMBER(SEARCH("MAXS5X",C$11,1))),NOT(ISNUMBER(SEARCH("MA5X",C$11,1))),NOT(ISNUMBER(SEARCH("PM6X",C$11,1))),NOT(ISNUMBER(SEARCH("TA12X18",C$11,1))),NOT(ISNUMBER(SEARCH("TK5X",C$11,1))),C$11&lt;&gt;"SK_gulsnis",C$11&lt;&gt;"B_KM10X",C$11&lt;&gt;"B_FI16X18",C$11&lt;&gt;"B_FI18X",C$11&lt;&gt;"A_Z24X",C$11&lt;&gt;"A_MA5X",C$11&lt;&gt;"A_TK5X",C$11&lt;&gt;"A_TA12X18",C$11&lt;&gt;"A_PM6X",C$11&lt;&gt;"SK_PM",C$11&lt;&gt;"SK_Malka",C$11&lt;&gt;"SK_ZB",C$11&lt;&gt;"A_12x24",C$11&lt;&gt;"Ba_12x24",C$11&lt;&gt;"Ma_12x24",C$11&lt;&gt;"LK_12x24"),OR(ISNUMBER(SEARCH("X",C$11,1)),ISNUMBER(SEARCH("&lt;",C$11,1)),RIGHT(C$11,(LEN(C$11)-SEARCH("_",C$11,1)))="ZB")),SUM(D14:D110),0))</f>
        <v>0</v>
      </c>
      <c r="E121" s="94" t="str">
        <f>(IF(G121&gt;0,CONCATENATE(LEFT(F$11,(SEARCH("_",F$11,1)-1)),"_","TA12X")," "))</f>
        <v xml:space="preserve"> </v>
      </c>
      <c r="F121" s="94"/>
      <c r="G121" s="25">
        <f>IF(OR(ISBLANK(F$11),ISERR(SEARCH("_",F$11,1))),0,IF(AND(AND(LEFT(F$11,(SEARCH("_",F$11,1)-1))&lt;&gt;"0",LEFT(F$11,(SEARCH("_",F$11,1)-1))&lt;&gt;"0",NOT(ISNUMBER(SEARCH("BB32X",F$11,1))),NOT(ISNUMBER(SEARCH("KM10X",F$11,1))),NOT(ISNUMBER(SEARCH("KM8X",F$11,1))),NOT(ISNUMBER(SEARCH("Z24X",F$11,1))),NOT(ISNUMBER(SEARCH("ZB28X",F$11,1))),NOT(ISNUMBER(SEARCH("ZB",F$11,1))),NOT(ISNUMBER(SEARCH("ST18X24",F$11,1))),NOT(ISNUMBER(SEARCH("ST14X18",F$11,1))),NOT(ISNUMBER(SEARCH("ZB18X28",F$11,1))),NOT(ISNUMBER(SEARCH("ZA28X",F$11,1))),NOT(ISNUMBER(SEARCH("ZB14X18",F$11,1))),NOT(ISNUMBER(SEARCH("ZB10X14",F$11,1))),NOT(ISNUMBER(SEARCH("MI6X12",F$11,1))),NOT(ISNUMBER(SEARCH("ZC18X",F$11,1))),NOT(ISNUMBER(SEARCH("Z18X",F$11,1))),NOT(ISNUMBER(SEARCH("MAXS5X",F$11,1))),NOT(ISNUMBER(SEARCH("MA5X",F$11,1))),NOT(ISNUMBER(SEARCH("PM6X",F$11,1))),NOT(ISNUMBER(SEARCH("TA12X18",F$11,1))),NOT(ISNUMBER(SEARCH("TK5X",F$11,1))),F$11&lt;&gt;"SK_gulsnis",F$11&lt;&gt;"B_KM10X",F$11&lt;&gt;"B_FI16X18",F$11&lt;&gt;"B_FI18X",F$11&lt;&gt;"A_Z24X",F$11&lt;&gt;"A_MA5X",F$11&lt;&gt;"A_TK5X",F$11&lt;&gt;"A_TA12X18",F$11&lt;&gt;"A_PM6X",F$11&lt;&gt;"SK_PM",F$11&lt;&gt;"SK_Malka",F$11&lt;&gt;"SK_ZB",F$11&lt;&gt;"A_12x24",F$11&lt;&gt;"Ba_12x24",F$11&lt;&gt;"Ma_12x24",F$11&lt;&gt;"LK_12x24"),OR(ISNUMBER(SEARCH("X",F$11,1)),ISNUMBER(SEARCH("&lt;",F$11,1)),RIGHT(F$11,(LEN(F$11)-SEARCH("_",F$11,1)))="ZB")),SUM(G14:G110),0))</f>
        <v>0</v>
      </c>
      <c r="H121" s="94" t="str">
        <f>(IF(J121&gt;0,CONCATENATE(LEFT(I$11,(SEARCH("_",I$11,1)-1)),"_","TA12X")," "))</f>
        <v xml:space="preserve"> </v>
      </c>
      <c r="I121" s="94"/>
      <c r="J121" s="25">
        <f>IF(OR(ISBLANK(I$11),ISERR(SEARCH("_",I$11,1))),0,IF(AND(AND(LEFT(I$11,(SEARCH("_",I$11,1)-1))&lt;&gt;"0",LEFT(I$11,(SEARCH("_",I$11,1)-1))&lt;&gt;"0",NOT(ISNUMBER(SEARCH("BB32X",I$11,1))),NOT(ISNUMBER(SEARCH("KM10X",I$11,1))),NOT(ISNUMBER(SEARCH("KM8X",I$11,1))),NOT(ISNUMBER(SEARCH("Z24X",I$11,1))),NOT(ISNUMBER(SEARCH("ZB28X",I$11,1))),NOT(ISNUMBER(SEARCH("ZB",I$11,1))),NOT(ISNUMBER(SEARCH("ST18X24",I$11,1))),NOT(ISNUMBER(SEARCH("ST14X18",I$11,1))),NOT(ISNUMBER(SEARCH("ZB18X28",I$11,1))),NOT(ISNUMBER(SEARCH("ZA28X",I$11,1))),NOT(ISNUMBER(SEARCH("ZB14X18",I$11,1))),NOT(ISNUMBER(SEARCH("ZB10X14",I$11,1))),NOT(ISNUMBER(SEARCH("MI6X12",I$11,1))),NOT(ISNUMBER(SEARCH("ZC18X",I$11,1))),NOT(ISNUMBER(SEARCH("Z18X",I$11,1))),NOT(ISNUMBER(SEARCH("MAXS5X",I$11,1))),NOT(ISNUMBER(SEARCH("MA5X",I$11,1))),NOT(ISNUMBER(SEARCH("PM6X",I$11,1))),NOT(ISNUMBER(SEARCH("TA12X18",I$11,1))),NOT(ISNUMBER(SEARCH("TK5X",I$11,1))),I$11&lt;&gt;"SK_gulsnis",I$11&lt;&gt;"B_KM10X",I$11&lt;&gt;"B_FI16X18",I$11&lt;&gt;"B_FI18X",I$11&lt;&gt;"A_Z24X",I$11&lt;&gt;"A_MA5X",I$11&lt;&gt;"A_TK5X",I$11&lt;&gt;"A_TA12X18",I$11&lt;&gt;"A_PM6X",I$11&lt;&gt;"SK_PM",I$11&lt;&gt;"SK_Malka",I$11&lt;&gt;"SK_ZB",I$11&lt;&gt;"A_12x24",I$11&lt;&gt;"Ba_12x24",I$11&lt;&gt;"Ma_12x24",I$11&lt;&gt;"LK_12x24"),OR(ISNUMBER(SEARCH("X",I$11,1)),ISNUMBER(SEARCH("&lt;",I$11,1)),RIGHT(I$11,(LEN(I$11)-SEARCH("_",I$11,1)))="ZB")),SUM(J14:J110),0))</f>
        <v>0</v>
      </c>
      <c r="K121" s="94" t="str">
        <f>(IF(M121&gt;0,CONCATENATE(LEFT(L$11,(SEARCH("_",L$11,1)-1)),"_","TA12X")," "))</f>
        <v xml:space="preserve"> </v>
      </c>
      <c r="L121" s="94"/>
      <c r="M121" s="25">
        <f>IF(OR(ISBLANK(L$11),ISERR(SEARCH("_",L$11,1))),0,IF(AND(AND(LEFT(L$11,(SEARCH("_",L$11,1)-1))&lt;&gt;"0",LEFT(L$11,(SEARCH("_",L$11,1)-1))&lt;&gt;"0",NOT(ISNUMBER(SEARCH("BB32X",L$11,1))),NOT(ISNUMBER(SEARCH("KM10X",L$11,1))),NOT(ISNUMBER(SEARCH("KM8X",L$11,1))),NOT(ISNUMBER(SEARCH("Z24X",L$11,1))),NOT(ISNUMBER(SEARCH("ZB28X",L$11,1))),NOT(ISNUMBER(SEARCH("ZB",L$11,1))),NOT(ISNUMBER(SEARCH("ST18X24",L$11,1))),NOT(ISNUMBER(SEARCH("ST14X18",L$11,1))),NOT(ISNUMBER(SEARCH("ZB18X28",L$11,1))),NOT(ISNUMBER(SEARCH("ZA28X",L$11,1))),NOT(ISNUMBER(SEARCH("ZB14X18",L$11,1))),NOT(ISNUMBER(SEARCH("ZB10X14",L$11,1))),NOT(ISNUMBER(SEARCH("MI6X12",L$11,1))),NOT(ISNUMBER(SEARCH("ZC18X",L$11,1))),NOT(ISNUMBER(SEARCH("Z18X",L$11,1))),NOT(ISNUMBER(SEARCH("MAXS5X",L$11,1))),NOT(ISNUMBER(SEARCH("MA5X",L$11,1))),NOT(ISNUMBER(SEARCH("PM6X",L$11,1))),NOT(ISNUMBER(SEARCH("TA12X18",L$11,1))),NOT(ISNUMBER(SEARCH("TK5X",L$11,1))),L$11&lt;&gt;"SK_gulsnis",L$11&lt;&gt;"B_KM10X",L$11&lt;&gt;"B_FI16X18",L$11&lt;&gt;"B_FI18X",L$11&lt;&gt;"A_Z24X",L$11&lt;&gt;"A_MA5X",L$11&lt;&gt;"A_TK5X",L$11&lt;&gt;"A_TA12X18",L$11&lt;&gt;"A_PM6X",L$11&lt;&gt;"SK_PM",L$11&lt;&gt;"SK_Malka",L$11&lt;&gt;"SK_ZB",L$11&lt;&gt;"A_12x24",L$11&lt;&gt;"Ba_12x24",L$11&lt;&gt;"Ma_12x24",L$11&lt;&gt;"LK_12x24"),OR(ISNUMBER(SEARCH("X",L$11,1)),ISNUMBER(SEARCH("&lt;",L$11,1)),RIGHT(L$11,(LEN(L$11)-SEARCH("_",L$11,1)))="ZB")),SUM(M14:M110),0))</f>
        <v>0</v>
      </c>
      <c r="N121" s="94" t="str">
        <f>(IF(P121&gt;0,CONCATENATE(LEFT(O$11,(SEARCH("_",O$11,1)-1)),"_","TA12X")," "))</f>
        <v xml:space="preserve"> </v>
      </c>
      <c r="O121" s="94"/>
      <c r="P121" s="25">
        <f>IF(OR(ISBLANK(O$11),ISERR(SEARCH("_",O$11,1))),0,IF(AND(AND(LEFT(O$11,(SEARCH("_",O$11,1)-1))&lt;&gt;"0",LEFT(O$11,(SEARCH("_",O$11,1)-1))&lt;&gt;"0",NOT(ISNUMBER(SEARCH("BB32X",O$11,1))),NOT(ISNUMBER(SEARCH("KM10X",O$11,1))),NOT(ISNUMBER(SEARCH("KM8X",O$11,1))),NOT(ISNUMBER(SEARCH("Z24X",O$11,1))),NOT(ISNUMBER(SEARCH("ZB28X",O$11,1))),NOT(ISNUMBER(SEARCH("ZB",O$11,1))),NOT(ISNUMBER(SEARCH("ST18X24",O$11,1))),NOT(ISNUMBER(SEARCH("ST14X18",O$11,1))),NOT(ISNUMBER(SEARCH("ZB18X28",O$11,1))),NOT(ISNUMBER(SEARCH("ZA28X",O$11,1))),NOT(ISNUMBER(SEARCH("ZB14X18",O$11,1))),NOT(ISNUMBER(SEARCH("ZB10X14",O$11,1))),NOT(ISNUMBER(SEARCH("MI6X12",O$11,1))),NOT(ISNUMBER(SEARCH("ZC18X",O$11,1))),NOT(ISNUMBER(SEARCH("Z18X",O$11,1))),NOT(ISNUMBER(SEARCH("MAXS5X",O$11,1))),NOT(ISNUMBER(SEARCH("MA5X",O$11,1))),NOT(ISNUMBER(SEARCH("PM6X",O$11,1))),NOT(ISNUMBER(SEARCH("TA12X18",O$11,1))),NOT(ISNUMBER(SEARCH("TK5X",O$11,1))),O$11&lt;&gt;"SK_gulsnis",O$11&lt;&gt;"B_KM10X",O$11&lt;&gt;"B_FI16X18",O$11&lt;&gt;"B_FI18X",O$11&lt;&gt;"A_Z24X",O$11&lt;&gt;"A_MA5X",O$11&lt;&gt;"A_TK5X",O$11&lt;&gt;"A_TA12X18",O$11&lt;&gt;"A_PM6X",O$11&lt;&gt;"SK_PM",O$11&lt;&gt;"SK_Malka",O$11&lt;&gt;"SK_ZB",O$11&lt;&gt;"A_12x24",O$11&lt;&gt;"Ba_12x24",O$11&lt;&gt;"Ma_12x24",O$11&lt;&gt;"LK_12x24"),OR(ISNUMBER(SEARCH("X",O$11,1)),ISNUMBER(SEARCH("&lt;",O$11,1)),RIGHT(O$11,(LEN(O$11)-SEARCH("_",O$11,1)))="ZB")),SUM(P14:P110),0))</f>
        <v>0</v>
      </c>
      <c r="Q121" s="94" t="str">
        <f>(IF(S121&gt;0,CONCATENATE(LEFT(R$11,(SEARCH("_",R$11,1)-1)),"_","TA12X")," "))</f>
        <v xml:space="preserve"> </v>
      </c>
      <c r="R121" s="94"/>
      <c r="S121" s="25">
        <f>IF(OR(ISBLANK(R$11),ISERR(SEARCH("_",R$11,1))),0,IF(AND(AND(LEFT(R$11,(SEARCH("_",R$11,1)-1))&lt;&gt;"0",LEFT(R$11,(SEARCH("_",R$11,1)-1))&lt;&gt;"0",NOT(ISNUMBER(SEARCH("BB32X",R$11,1))),NOT(ISNUMBER(SEARCH("KM10X",R$11,1))),NOT(ISNUMBER(SEARCH("KM8X",R$11,1))),NOT(ISNUMBER(SEARCH("Z24X",R$11,1))),NOT(ISNUMBER(SEARCH("ZB28X",R$11,1))),NOT(ISNUMBER(SEARCH("ZB",R$11,1))),NOT(ISNUMBER(SEARCH("ST18X24",R$11,1))),NOT(ISNUMBER(SEARCH("ST14X18",R$11,1))),NOT(ISNUMBER(SEARCH("ZB18X28",R$11,1))),NOT(ISNUMBER(SEARCH("ZA28X",R$11,1))),NOT(ISNUMBER(SEARCH("ZB14X18",R$11,1))),NOT(ISNUMBER(SEARCH("ZB10X14",R$11,1))),NOT(ISNUMBER(SEARCH("MI6X12",R$11,1))),NOT(ISNUMBER(SEARCH("ZC18X",R$11,1))),NOT(ISNUMBER(SEARCH("Z18X",R$11,1))),NOT(ISNUMBER(SEARCH("MAXS5X",R$11,1))),NOT(ISNUMBER(SEARCH("MA5X",R$11,1))),NOT(ISNUMBER(SEARCH("PM6X",R$11,1))),NOT(ISNUMBER(SEARCH("TA12X18",R$11,1))),NOT(ISNUMBER(SEARCH("TK5X",R$11,1))),R$11&lt;&gt;"SK_gulsnis",R$11&lt;&gt;"B_KM10X",R$11&lt;&gt;"B_FI16X18",R$11&lt;&gt;"B_FI18X",R$11&lt;&gt;"A_Z24X",R$11&lt;&gt;"A_MA5X",R$11&lt;&gt;"A_TK5X",R$11&lt;&gt;"A_TA12X18",R$11&lt;&gt;"A_PM6X",R$11&lt;&gt;"SK_PM",R$11&lt;&gt;"SK_Malka",R$11&lt;&gt;"SK_ZB",R$11&lt;&gt;"A_12x24",R$11&lt;&gt;"Ba_12x24",R$11&lt;&gt;"Ma_12x24",R$11&lt;&gt;"LK_12x24"),OR(ISNUMBER(SEARCH("X",R$11,1)),ISNUMBER(SEARCH("&lt;",R$11,1)),RIGHT(R$11,(LEN(R$11)-SEARCH("_",R$11,1)))="ZB")),SUM(S14:S110),0))</f>
        <v>0</v>
      </c>
      <c r="T121" s="94" t="str">
        <f>(IF(V121&gt;0,CONCATENATE(LEFT(U$11,(SEARCH("_",U$11,1)-1)),"_","TA12X")," "))</f>
        <v xml:space="preserve"> </v>
      </c>
      <c r="U121" s="94"/>
      <c r="V121" s="25">
        <f>IF(OR(ISBLANK(U$11),ISERR(SEARCH("_",U$11,1))),0,IF(AND(AND(LEFT(U$11,(SEARCH("_",U$11,1)-1))&lt;&gt;"0",LEFT(U$11,(SEARCH("_",U$11,1)-1))&lt;&gt;"0",NOT(ISNUMBER(SEARCH("BB32X",U$11,1))),NOT(ISNUMBER(SEARCH("KM10X",U$11,1))),NOT(ISNUMBER(SEARCH("KM8X",U$11,1))),NOT(ISNUMBER(SEARCH("Z24X",U$11,1))),NOT(ISNUMBER(SEARCH("ZB28X",U$11,1))),NOT(ISNUMBER(SEARCH("ZB",U$11,1))),NOT(ISNUMBER(SEARCH("ST18X24",U$11,1))),NOT(ISNUMBER(SEARCH("ST14X18",U$11,1))),NOT(ISNUMBER(SEARCH("ZB18X28",U$11,1))),NOT(ISNUMBER(SEARCH("ZA28X",U$11,1))),NOT(ISNUMBER(SEARCH("ZB14X18",U$11,1))),NOT(ISNUMBER(SEARCH("ZB10X14",U$11,1))),NOT(ISNUMBER(SEARCH("MI6X12",U$11,1))),NOT(ISNUMBER(SEARCH("ZC18X",U$11,1))),NOT(ISNUMBER(SEARCH("Z18X",U$11,1))),NOT(ISNUMBER(SEARCH("MAXS5X",U$11,1))),NOT(ISNUMBER(SEARCH("MA5X",U$11,1))),NOT(ISNUMBER(SEARCH("PM6X",U$11,1))),NOT(ISNUMBER(SEARCH("TA12X18",U$11,1))),NOT(ISNUMBER(SEARCH("TK5X",U$11,1))),U$11&lt;&gt;"SK_gulsnis",U$11&lt;&gt;"B_KM10X",U$11&lt;&gt;"B_FI16X18",U$11&lt;&gt;"B_FI18X",U$11&lt;&gt;"A_Z24X",U$11&lt;&gt;"A_MA5X",U$11&lt;&gt;"A_TK5X",U$11&lt;&gt;"A_TA12X18",U$11&lt;&gt;"A_PM6X",U$11&lt;&gt;"SK_PM",U$11&lt;&gt;"SK_Malka",U$11&lt;&gt;"SK_ZB",U$11&lt;&gt;"A_12x24",U$11&lt;&gt;"Ba_12x24",U$11&lt;&gt;"Ma_12x24",U$11&lt;&gt;"LK_12x24"),OR(ISNUMBER(SEARCH("X",U$11,1)),ISNUMBER(SEARCH("&lt;",U$11,1)),RIGHT(U$11,(LEN(U$11)-SEARCH("_",U$11,1)))="ZB")),SUM(V14:V110),0))</f>
        <v>0</v>
      </c>
      <c r="W121" s="94" t="str">
        <f>(IF(Y121&gt;0,CONCATENATE(LEFT(X$11,(SEARCH("_",X$11,1)-1)),"_","TA12X")," "))</f>
        <v xml:space="preserve"> </v>
      </c>
      <c r="X121" s="94"/>
      <c r="Y121" s="25">
        <f>IF(OR(ISBLANK(X$11),ISERR(SEARCH("_",X$11,1))),0,IF(AND(AND(LEFT(X$11,(SEARCH("_",X$11,1)-1))&lt;&gt;"0",LEFT(X$11,(SEARCH("_",X$11,1)-1))&lt;&gt;"0",NOT(ISNUMBER(SEARCH("BB32X",X$11,1))),NOT(ISNUMBER(SEARCH("KM10X",X$11,1))),NOT(ISNUMBER(SEARCH("KM8X",X$11,1))),NOT(ISNUMBER(SEARCH("Z24X",X$11,1))),NOT(ISNUMBER(SEARCH("ZB28X",X$11,1))),NOT(ISNUMBER(SEARCH("ZB",X$11,1))),NOT(ISNUMBER(SEARCH("ST18X24",X$11,1))),NOT(ISNUMBER(SEARCH("ST14X18",X$11,1))),NOT(ISNUMBER(SEARCH("ZB18X28",X$11,1))),NOT(ISNUMBER(SEARCH("ZA28X",X$11,1))),NOT(ISNUMBER(SEARCH("ZB14X18",X$11,1))),NOT(ISNUMBER(SEARCH("ZB10X14",X$11,1))),NOT(ISNUMBER(SEARCH("MI6X12",X$11,1))),NOT(ISNUMBER(SEARCH("ZC18X",X$11,1))),NOT(ISNUMBER(SEARCH("Z18X",X$11,1))),NOT(ISNUMBER(SEARCH("MAXS5X",X$11,1))),NOT(ISNUMBER(SEARCH("MA5X",X$11,1))),NOT(ISNUMBER(SEARCH("PM6X",X$11,1))),NOT(ISNUMBER(SEARCH("TA12X18",X$11,1))),NOT(ISNUMBER(SEARCH("TK5X",X$11,1))),X$11&lt;&gt;"SK_gulsnis",X$11&lt;&gt;"B_KM10X",X$11&lt;&gt;"B_FI16X18",X$11&lt;&gt;"B_FI18X",X$11&lt;&gt;"A_Z24X",X$11&lt;&gt;"A_MA5X",X$11&lt;&gt;"A_TK5X",X$11&lt;&gt;"A_TA12X18",X$11&lt;&gt;"A_PM6X",X$11&lt;&gt;"SK_PM",X$11&lt;&gt;"SK_Malka",X$11&lt;&gt;"SK_ZB",X$11&lt;&gt;"A_12x24",X$11&lt;&gt;"Ba_12x24",X$11&lt;&gt;"Ma_12x24",X$11&lt;&gt;"LK_12x24"),OR(ISNUMBER(SEARCH("X",X$11,1)),ISNUMBER(SEARCH("&lt;",X$11,1)),RIGHT(X$11,(LEN(X$11)-SEARCH("_",X$11,1)))="ZB")),SUM(Y14:Y110),0))</f>
        <v>0</v>
      </c>
      <c r="Z121" s="94" t="str">
        <f>(IF(AB121&gt;0,CONCATENATE(LEFT(AA$11,(SEARCH("_",AA$11,1)-1)),"_","TA12X")," "))</f>
        <v xml:space="preserve"> </v>
      </c>
      <c r="AA121" s="94"/>
      <c r="AB121" s="25">
        <f>IF(OR(ISBLANK(AA$11),ISERR(SEARCH("_",AA$11,1))),0,IF(AND(AND(LEFT(AA$11,(SEARCH("_",AA$11,1)-1))&lt;&gt;"0",LEFT(AA$11,(SEARCH("_",AA$11,1)-1))&lt;&gt;"0",NOT(ISNUMBER(SEARCH("BB32X",AA$11,1))),NOT(ISNUMBER(SEARCH("KM10X",AA$11,1))),NOT(ISNUMBER(SEARCH("KM8X",AA$11,1))),NOT(ISNUMBER(SEARCH("Z24X",AA$11,1))),NOT(ISNUMBER(SEARCH("ZB28X",AA$11,1))),NOT(ISNUMBER(SEARCH("ZB",AA$11,1))),NOT(ISNUMBER(SEARCH("ST18X24",AA$11,1))),NOT(ISNUMBER(SEARCH("ST14X18",AA$11,1))),NOT(ISNUMBER(SEARCH("ZB18X28",AA$11,1))),NOT(ISNUMBER(SEARCH("ZA28X",AA$11,1))),NOT(ISNUMBER(SEARCH("ZB14X18",AA$11,1))),NOT(ISNUMBER(SEARCH("ZB10X14",AA$11,1))),NOT(ISNUMBER(SEARCH("MI6X12",AA$11,1))),NOT(ISNUMBER(SEARCH("ZC18X",AA$11,1))),NOT(ISNUMBER(SEARCH("Z18X",AA$11,1))),NOT(ISNUMBER(SEARCH("MAXS5X",AA$11,1))),NOT(ISNUMBER(SEARCH("MA5X",AA$11,1))),NOT(ISNUMBER(SEARCH("PM6X",AA$11,1))),NOT(ISNUMBER(SEARCH("TA12X18",AA$11,1))),NOT(ISNUMBER(SEARCH("TK5X",AA$11,1))),AA$11&lt;&gt;"SK_gulsnis",AA$11&lt;&gt;"B_KM10X",AA$11&lt;&gt;"B_FI16X18",AA$11&lt;&gt;"B_FI18X",AA$11&lt;&gt;"A_Z24X",AA$11&lt;&gt;"A_MA5X",AA$11&lt;&gt;"A_TK5X",AA$11&lt;&gt;"A_TA12X18",AA$11&lt;&gt;"A_PM6X",AA$11&lt;&gt;"SK_PM",AA$11&lt;&gt;"SK_Malka",AA$11&lt;&gt;"SK_ZB",AA$11&lt;&gt;"A_12x24",AA$11&lt;&gt;"Ba_12x24",AA$11&lt;&gt;"Ma_12x24",AA$11&lt;&gt;"LK_12x24"),OR(ISNUMBER(SEARCH("X",AA$11,1)),ISNUMBER(SEARCH("&lt;",AA$11,1)),RIGHT(AA$11,(LEN(AA$11)-SEARCH("_",AA$11,1)))="ZB")),SUM(AB14:AB110),0))</f>
        <v>0</v>
      </c>
      <c r="AC121" s="94" t="str">
        <f>(IF(AE121&gt;0,CONCATENATE(LEFT(AD$11,(SEARCH("_",AD$11,1)-1)),"_","TA12X")," "))</f>
        <v xml:space="preserve"> </v>
      </c>
      <c r="AD121" s="94"/>
      <c r="AE121" s="25">
        <f>IF(OR(ISBLANK(AD$11),ISERR(SEARCH("_",AD$11,1))),0,IF(AND(AND(LEFT(AD$11,(SEARCH("_",AD$11,1)-1))&lt;&gt;"0",LEFT(AD$11,(SEARCH("_",AD$11,1)-1))&lt;&gt;"0",NOT(ISNUMBER(SEARCH("BB32X",AD$11,1))),NOT(ISNUMBER(SEARCH("KM10X",AD$11,1))),NOT(ISNUMBER(SEARCH("KM8X",AD$11,1))),NOT(ISNUMBER(SEARCH("Z24X",AD$11,1))),NOT(ISNUMBER(SEARCH("ZB28X",AD$11,1))),NOT(ISNUMBER(SEARCH("ZB",AD$11,1))),NOT(ISNUMBER(SEARCH("ST18X24",AD$11,1))),NOT(ISNUMBER(SEARCH("ST14X18",AD$11,1))),NOT(ISNUMBER(SEARCH("ZB18X28",AD$11,1))),NOT(ISNUMBER(SEARCH("ZA28X",AD$11,1))),NOT(ISNUMBER(SEARCH("ZB14X18",AD$11,1))),NOT(ISNUMBER(SEARCH("ZB10X14",AD$11,1))),NOT(ISNUMBER(SEARCH("MI6X12",AD$11,1))),NOT(ISNUMBER(SEARCH("ZC18X",AD$11,1))),NOT(ISNUMBER(SEARCH("Z18X",AD$11,1))),NOT(ISNUMBER(SEARCH("MAXS5X",AD$11,1))),NOT(ISNUMBER(SEARCH("MA5X",AD$11,1))),NOT(ISNUMBER(SEARCH("PM6X",AD$11,1))),NOT(ISNUMBER(SEARCH("TA12X18",AD$11,1))),NOT(ISNUMBER(SEARCH("TK5X",AD$11,1))),AD$11&lt;&gt;"SK_gulsnis",AD$11&lt;&gt;"B_KM10X",AD$11&lt;&gt;"B_FI16X18",AD$11&lt;&gt;"B_FI18X",AD$11&lt;&gt;"A_Z24X",AD$11&lt;&gt;"A_MA5X",AD$11&lt;&gt;"A_TK5X",AD$11&lt;&gt;"A_TA12X18",AD$11&lt;&gt;"A_PM6X",AD$11&lt;&gt;"SK_PM",AD$11&lt;&gt;"SK_Malka",AD$11&lt;&gt;"SK_ZB",AD$11&lt;&gt;"A_12x24",AD$11&lt;&gt;"Ba_12x24",AD$11&lt;&gt;"Ma_12x24",AD$11&lt;&gt;"LK_12x24"),OR(ISNUMBER(SEARCH("X",AD$11,1)),ISNUMBER(SEARCH("&lt;",AD$11,1)),RIGHT(AD$11,(LEN(AD$11)-SEARCH("_",AD$11,1)))="ZB")),SUM(AE14:AE110),0))</f>
        <v>0</v>
      </c>
      <c r="AF121" s="94" t="str">
        <f>(IF(AH121&gt;0,CONCATENATE(LEFT(AG$11,(SEARCH("_",AG$11,1)-1)),"_","TA12X")," "))</f>
        <v xml:space="preserve"> </v>
      </c>
      <c r="AG121" s="94"/>
      <c r="AH121" s="25">
        <f>IF(OR(ISBLANK(AG$11),ISERR(SEARCH("_",AG$11,1))),0,IF(AND(AND(LEFT(AG$11,(SEARCH("_",AG$11,1)-1))&lt;&gt;"0",LEFT(AG$11,(SEARCH("_",AG$11,1)-1))&lt;&gt;"0",NOT(ISNUMBER(SEARCH("BB32X",AG$11,1))),NOT(ISNUMBER(SEARCH("KM10X",AG$11,1))),NOT(ISNUMBER(SEARCH("KM8X",AG$11,1))),NOT(ISNUMBER(SEARCH("Z24X",AG$11,1))),NOT(ISNUMBER(SEARCH("ZB28X",AG$11,1))),NOT(ISNUMBER(SEARCH("ZB",AG$11,1))),NOT(ISNUMBER(SEARCH("ST18X24",AG$11,1))),NOT(ISNUMBER(SEARCH("ST14X18",AG$11,1))),NOT(ISNUMBER(SEARCH("ZB18X28",AG$11,1))),NOT(ISNUMBER(SEARCH("ZA28X",AG$11,1))),NOT(ISNUMBER(SEARCH("ZB14X18",AG$11,1))),NOT(ISNUMBER(SEARCH("ZB10X14",AG$11,1))),NOT(ISNUMBER(SEARCH("MI6X12",AG$11,1))),NOT(ISNUMBER(SEARCH("ZC18X",AG$11,1))),NOT(ISNUMBER(SEARCH("Z18X",AG$11,1))),NOT(ISNUMBER(SEARCH("MAXS5X",AG$11,1))),NOT(ISNUMBER(SEARCH("MA5X",AG$11,1))),NOT(ISNUMBER(SEARCH("PM6X",AG$11,1))),NOT(ISNUMBER(SEARCH("TA12X18",AG$11,1))),NOT(ISNUMBER(SEARCH("TK5X",AG$11,1))),AG$11&lt;&gt;"SK_gulsnis",AG$11&lt;&gt;"B_KM10X",AG$11&lt;&gt;"B_FI16X18",AG$11&lt;&gt;"B_FI18X",AG$11&lt;&gt;"A_Z24X",AG$11&lt;&gt;"A_MA5X",AG$11&lt;&gt;"A_TK5X",AG$11&lt;&gt;"A_TA12X18",AG$11&lt;&gt;"A_PM6X",AG$11&lt;&gt;"SK_PM",AG$11&lt;&gt;"SK_Malka",AG$11&lt;&gt;"SK_ZB",AG$11&lt;&gt;"A_12x24",AG$11&lt;&gt;"Ba_12x24",AG$11&lt;&gt;"Ma_12x24",AG$11&lt;&gt;"LK_12x24"),OR(ISNUMBER(SEARCH("X",AG$11,1)),ISNUMBER(SEARCH("&lt;",AG$11,1)),RIGHT(AG$11,(LEN(AG$11)-SEARCH("_",AG$11,1)))="ZB")),SUM(AH14:AH110),0))</f>
        <v>0</v>
      </c>
    </row>
    <row r="122" spans="1:34" x14ac:dyDescent="0.25">
      <c r="A122" s="24"/>
      <c r="B122" s="94" t="str">
        <f>(IF(D122&gt;0,CONCATENATE(LEFT(C$11,(SEARCH("_",C$11,1)-1)),"_","ZB14X18")," "))</f>
        <v xml:space="preserve"> </v>
      </c>
      <c r="C122" s="94"/>
      <c r="D122" s="25">
        <f>IF(OR(ISBLANK(C$11),ISERR(SEARCH("_",C$11,1))),0,IF(AND(OR(LEFT(C$11,(SEARCH("_",C$11,1)-1))="E",LEFT(C$11,(SEARCH("_",C$11,1)-1))="P",C$11="SK_ZB"),NOT(ISNUMBER(SEARCH("ZC18X",C$11,1))),NOT(ISNUMBER(SEARCH("TK5X",C$11,1))),NOT(ISNUMBER(SEARCH("TA12X",C$11,1))),NOT(ISNUMBER(SEARCH("PM6X",C$11,1))),NOT(ISNUMBER(SEARCH("ST18X24",C$11,1))),NOT(ISNUMBER(SEARCH("MAXS5X",C$11,1))),NOT(ISNUMBER(SEARCH("ST14X18",C$11,1))),NOT(ISNUMBER(SEARCH("BB32X",C$11,1))),NOT(ISNUMBER(SEARCH("MI6X12",C$11,1))),NOT(ISNUMBER(SEARCH("MA5X",C$11,1))),OR(ISNUMBER(SEARCH("X",C$11,1)),ISNUMBER(SEARCH("&lt;",C$11,1)),RIGHT(C$11,(LEN(C$11)-SEARCH("_",C$11,1)))="ZB")),SUM(D24:D27),0))</f>
        <v>0</v>
      </c>
      <c r="E122" s="94" t="str">
        <f>(IF(G122&gt;0,CONCATENATE(LEFT(F$11,(SEARCH("_",F$11,1)-1)),"_","ZB14X18")," "))</f>
        <v xml:space="preserve"> </v>
      </c>
      <c r="F122" s="94"/>
      <c r="G122" s="25">
        <f>IF(OR(ISBLANK(F$11),ISERR(SEARCH("_",F$11,1))),0,IF(AND(OR(LEFT(F$11,(SEARCH("_",F$11,1)-1))="E",LEFT(F$11,(SEARCH("_",F$11,1)-1))="P",F$11="SK_ZB"),NOT(ISNUMBER(SEARCH("ZC18X",F$11,1))),NOT(ISNUMBER(SEARCH("TK5X",F$11,1))),NOT(ISNUMBER(SEARCH("TA12X",F$11,1))),NOT(ISNUMBER(SEARCH("PM6X",F$11,1))),NOT(ISNUMBER(SEARCH("ST18X24",F$11,1))),NOT(ISNUMBER(SEARCH("MAXS5X",F$11,1))),NOT(ISNUMBER(SEARCH("ST14X18",F$11,1))),NOT(ISNUMBER(SEARCH("BB32X",F$11,1))),NOT(ISNUMBER(SEARCH("MI6X12",F$11,1))),NOT(ISNUMBER(SEARCH("MA5X",F$11,1))),OR(ISNUMBER(SEARCH("X",F$11,1)),ISNUMBER(SEARCH("&lt;",F$11,1)),RIGHT(F$11,(LEN(F$11)-SEARCH("_",F$11,1)))="ZB")),SUM(G24:G27),0))</f>
        <v>0</v>
      </c>
      <c r="H122" s="94" t="str">
        <f>(IF(J122&gt;0,CONCATENATE(LEFT(I$11,(SEARCH("_",I$11,1)-1)),"_","ZB14X18")," "))</f>
        <v xml:space="preserve"> </v>
      </c>
      <c r="I122" s="94"/>
      <c r="J122" s="25">
        <f>IF(OR(ISBLANK(I$11),ISERR(SEARCH("_",I$11,1))),0,IF(AND(OR(LEFT(I$11,(SEARCH("_",I$11,1)-1))="E",LEFT(I$11,(SEARCH("_",I$11,1)-1))="P",I$11="SK_ZB"),NOT(ISNUMBER(SEARCH("ZC18X",I$11,1))),NOT(ISNUMBER(SEARCH("TK5X",I$11,1))),NOT(ISNUMBER(SEARCH("TA12X",I$11,1))),NOT(ISNUMBER(SEARCH("PM6X",I$11,1))),NOT(ISNUMBER(SEARCH("ST18X24",I$11,1))),NOT(ISNUMBER(SEARCH("MAXS5X",I$11,1))),NOT(ISNUMBER(SEARCH("ST14X18",I$11,1))),NOT(ISNUMBER(SEARCH("BB32X",I$11,1))),NOT(ISNUMBER(SEARCH("MI6X12",I$11,1))),NOT(ISNUMBER(SEARCH("MA5X",I$11,1))),OR(ISNUMBER(SEARCH("X",I$11,1)),ISNUMBER(SEARCH("&lt;",I$11,1)),RIGHT(I$11,(LEN(I$11)-SEARCH("_",I$11,1)))="ZB")),SUM(J24:J27),0))</f>
        <v>0</v>
      </c>
      <c r="K122" s="94" t="str">
        <f>(IF(M122&gt;0,CONCATENATE(LEFT(L$11,(SEARCH("_",L$11,1)-1)),"_","ZB14X18")," "))</f>
        <v xml:space="preserve"> </v>
      </c>
      <c r="L122" s="94"/>
      <c r="M122" s="25">
        <f>IF(OR(ISBLANK(L$11),ISERR(SEARCH("_",L$11,1))),0,IF(AND(OR(LEFT(L$11,(SEARCH("_",L$11,1)-1))="E",LEFT(L$11,(SEARCH("_",L$11,1)-1))="P",L$11="SK_ZB"),NOT(ISNUMBER(SEARCH("ZC18X",L$11,1))),NOT(ISNUMBER(SEARCH("TK5X",L$11,1))),NOT(ISNUMBER(SEARCH("TA12X",L$11,1))),NOT(ISNUMBER(SEARCH("PM6X",L$11,1))),NOT(ISNUMBER(SEARCH("ST18X24",L$11,1))),NOT(ISNUMBER(SEARCH("MAXS5X",L$11,1))),NOT(ISNUMBER(SEARCH("ST14X18",L$11,1))),NOT(ISNUMBER(SEARCH("BB32X",L$11,1))),NOT(ISNUMBER(SEARCH("MI6X12",L$11,1))),NOT(ISNUMBER(SEARCH("MA5X",L$11,1))),OR(ISNUMBER(SEARCH("X",L$11,1)),ISNUMBER(SEARCH("&lt;",L$11,1)),RIGHT(L$11,(LEN(L$11)-SEARCH("_",L$11,1)))="ZB")),SUM(M24:M27),0))</f>
        <v>0</v>
      </c>
      <c r="N122" s="94" t="str">
        <f>(IF(P122&gt;0,CONCATENATE(LEFT(O$11,(SEARCH("_",O$11,1)-1)),"_","ZB14X18")," "))</f>
        <v xml:space="preserve"> </v>
      </c>
      <c r="O122" s="94"/>
      <c r="P122" s="25">
        <f>IF(OR(ISBLANK(O$11),ISERR(SEARCH("_",O$11,1))),0,IF(AND(OR(LEFT(O$11,(SEARCH("_",O$11,1)-1))="E",LEFT(O$11,(SEARCH("_",O$11,1)-1))="P",O$11="SK_ZB"),NOT(ISNUMBER(SEARCH("ZC18X",O$11,1))),NOT(ISNUMBER(SEARCH("TK5X",O$11,1))),NOT(ISNUMBER(SEARCH("TA12X",O$11,1))),NOT(ISNUMBER(SEARCH("PM6X",O$11,1))),NOT(ISNUMBER(SEARCH("ST18X24",O$11,1))),NOT(ISNUMBER(SEARCH("MAXS5X",O$11,1))),NOT(ISNUMBER(SEARCH("ST14X18",O$11,1))),NOT(ISNUMBER(SEARCH("BB32X",O$11,1))),NOT(ISNUMBER(SEARCH("MI6X12",O$11,1))),NOT(ISNUMBER(SEARCH("MA5X",O$11,1))),OR(ISNUMBER(SEARCH("X",O$11,1)),ISNUMBER(SEARCH("&lt;",O$11,1)),RIGHT(O$11,(LEN(O$11)-SEARCH("_",O$11,1)))="ZB")),SUM(P24:P27),0))</f>
        <v>0</v>
      </c>
      <c r="Q122" s="94" t="str">
        <f>(IF(S122&gt;0,CONCATENATE(LEFT(R$11,(SEARCH("_",R$11,1)-1)),"_","ZB14X18")," "))</f>
        <v xml:space="preserve"> </v>
      </c>
      <c r="R122" s="94"/>
      <c r="S122" s="25">
        <f>IF(OR(ISBLANK(R$11),ISERR(SEARCH("_",R$11,1))),0,IF(AND(OR(LEFT(R$11,(SEARCH("_",R$11,1)-1))="E",LEFT(R$11,(SEARCH("_",R$11,1)-1))="P",R$11="SK_ZB"),NOT(ISNUMBER(SEARCH("ZC18X",R$11,1))),NOT(ISNUMBER(SEARCH("TK5X",R$11,1))),NOT(ISNUMBER(SEARCH("TA12X",R$11,1))),NOT(ISNUMBER(SEARCH("PM6X",R$11,1))),NOT(ISNUMBER(SEARCH("ST18X24",R$11,1))),NOT(ISNUMBER(SEARCH("MAXS5X",R$11,1))),NOT(ISNUMBER(SEARCH("ST14X18",R$11,1))),NOT(ISNUMBER(SEARCH("BB32X",R$11,1))),NOT(ISNUMBER(SEARCH("MI6X12",R$11,1))),NOT(ISNUMBER(SEARCH("MA5X",R$11,1))),OR(ISNUMBER(SEARCH("X",R$11,1)),ISNUMBER(SEARCH("&lt;",R$11,1)),RIGHT(R$11,(LEN(R$11)-SEARCH("_",R$11,1)))="ZB")),SUM(S24:S27),0))</f>
        <v>0</v>
      </c>
      <c r="T122" s="94" t="str">
        <f>(IF(V122&gt;0,CONCATENATE(LEFT(U$11,(SEARCH("_",U$11,1)-1)),"_","ZB14X18")," "))</f>
        <v xml:space="preserve"> </v>
      </c>
      <c r="U122" s="94"/>
      <c r="V122" s="25">
        <f>IF(OR(ISBLANK(U$11),ISERR(SEARCH("_",U$11,1))),0,IF(AND(OR(LEFT(U$11,(SEARCH("_",U$11,1)-1))="E",LEFT(U$11,(SEARCH("_",U$11,1)-1))="P",U$11="SK_ZB"),NOT(ISNUMBER(SEARCH("ZC18X",U$11,1))),NOT(ISNUMBER(SEARCH("TK5X",U$11,1))),NOT(ISNUMBER(SEARCH("TA12X",U$11,1))),NOT(ISNUMBER(SEARCH("PM6X",U$11,1))),NOT(ISNUMBER(SEARCH("ST18X24",U$11,1))),NOT(ISNUMBER(SEARCH("MAXS5X",U$11,1))),NOT(ISNUMBER(SEARCH("ST14X18",U$11,1))),NOT(ISNUMBER(SEARCH("BB32X",U$11,1))),NOT(ISNUMBER(SEARCH("MI6X12",U$11,1))),NOT(ISNUMBER(SEARCH("MA5X",U$11,1))),OR(ISNUMBER(SEARCH("X",U$11,1)),ISNUMBER(SEARCH("&lt;",U$11,1)),RIGHT(U$11,(LEN(U$11)-SEARCH("_",U$11,1)))="ZB")),SUM(V24:V27),0))</f>
        <v>0</v>
      </c>
      <c r="W122" s="94" t="str">
        <f>(IF(Y122&gt;0,CONCATENATE(LEFT(X$11,(SEARCH("_",X$11,1)-1)),"_","ZB14X18")," "))</f>
        <v xml:space="preserve"> </v>
      </c>
      <c r="X122" s="94"/>
      <c r="Y122" s="25">
        <f>IF(OR(ISBLANK(X$11),ISERR(SEARCH("_",X$11,1))),0,IF(AND(OR(LEFT(X$11,(SEARCH("_",X$11,1)-1))="E",LEFT(X$11,(SEARCH("_",X$11,1)-1))="P",X$11="SK_ZB"),NOT(ISNUMBER(SEARCH("ZC18X",X$11,1))),NOT(ISNUMBER(SEARCH("TK5X",X$11,1))),NOT(ISNUMBER(SEARCH("TA12X",X$11,1))),NOT(ISNUMBER(SEARCH("PM6X",X$11,1))),NOT(ISNUMBER(SEARCH("ST18X24",X$11,1))),NOT(ISNUMBER(SEARCH("MAXS5X",X$11,1))),NOT(ISNUMBER(SEARCH("ST14X18",X$11,1))),NOT(ISNUMBER(SEARCH("BB32X",X$11,1))),NOT(ISNUMBER(SEARCH("MI6X12",X$11,1))),NOT(ISNUMBER(SEARCH("MA5X",X$11,1))),OR(ISNUMBER(SEARCH("X",X$11,1)),ISNUMBER(SEARCH("&lt;",X$11,1)),RIGHT(X$11,(LEN(X$11)-SEARCH("_",X$11,1)))="ZB")),SUM(Y24:Y27),0))</f>
        <v>0</v>
      </c>
      <c r="Z122" s="94" t="str">
        <f>(IF(AB122&gt;0,CONCATENATE(LEFT(AA$11,(SEARCH("_",AA$11,1)-1)),"_","ZB14X18")," "))</f>
        <v xml:space="preserve"> </v>
      </c>
      <c r="AA122" s="94"/>
      <c r="AB122" s="25">
        <f>IF(OR(ISBLANK(AA$11),ISERR(SEARCH("_",AA$11,1))),0,IF(AND(OR(LEFT(AA$11,(SEARCH("_",AA$11,1)-1))="E",LEFT(AA$11,(SEARCH("_",AA$11,1)-1))="P",AA$11="SK_ZB"),NOT(ISNUMBER(SEARCH("ZC18X",AA$11,1))),NOT(ISNUMBER(SEARCH("TK5X",AA$11,1))),NOT(ISNUMBER(SEARCH("TA12X",AA$11,1))),NOT(ISNUMBER(SEARCH("PM6X",AA$11,1))),NOT(ISNUMBER(SEARCH("ST18X24",AA$11,1))),NOT(ISNUMBER(SEARCH("MAXS5X",AA$11,1))),NOT(ISNUMBER(SEARCH("ST14X18",AA$11,1))),NOT(ISNUMBER(SEARCH("BB32X",AA$11,1))),NOT(ISNUMBER(SEARCH("MI6X12",AA$11,1))),NOT(ISNUMBER(SEARCH("MA5X",AA$11,1))),OR(ISNUMBER(SEARCH("X",AA$11,1)),ISNUMBER(SEARCH("&lt;",AA$11,1)),RIGHT(AA$11,(LEN(AA$11)-SEARCH("_",AA$11,1)))="ZB")),SUM(AB24:AB27),0))</f>
        <v>0</v>
      </c>
      <c r="AC122" s="94" t="str">
        <f>(IF(AE122&gt;0,CONCATENATE(LEFT(AD$11,(SEARCH("_",AD$11,1)-1)),"_","ZB14X18")," "))</f>
        <v xml:space="preserve"> </v>
      </c>
      <c r="AD122" s="94"/>
      <c r="AE122" s="25">
        <f>IF(OR(ISBLANK(AD$11),ISERR(SEARCH("_",AD$11,1))),0,IF(AND(OR(LEFT(AD$11,(SEARCH("_",AD$11,1)-1))="E",LEFT(AD$11,(SEARCH("_",AD$11,1)-1))="P",AD$11="SK_ZB"),NOT(ISNUMBER(SEARCH("ZC18X",AD$11,1))),NOT(ISNUMBER(SEARCH("TK5X",AD$11,1))),NOT(ISNUMBER(SEARCH("TA12X",AD$11,1))),NOT(ISNUMBER(SEARCH("PM6X",AD$11,1))),NOT(ISNUMBER(SEARCH("ST18X24",AD$11,1))),NOT(ISNUMBER(SEARCH("MAXS5X",AD$11,1))),NOT(ISNUMBER(SEARCH("ST14X18",AD$11,1))),NOT(ISNUMBER(SEARCH("BB32X",AD$11,1))),NOT(ISNUMBER(SEARCH("MI6X12",AD$11,1))),NOT(ISNUMBER(SEARCH("MA5X",AD$11,1))),OR(ISNUMBER(SEARCH("X",AD$11,1)),ISNUMBER(SEARCH("&lt;",AD$11,1)),RIGHT(AD$11,(LEN(AD$11)-SEARCH("_",AD$11,1)))="ZB")),SUM(AE24:AE27),0))</f>
        <v>0</v>
      </c>
      <c r="AF122" s="94" t="str">
        <f>(IF(AH122&gt;0,CONCATENATE(LEFT(AG$11,(SEARCH("_",AG$11,1)-1)),"_","ZB14X18")," "))</f>
        <v xml:space="preserve"> </v>
      </c>
      <c r="AG122" s="94"/>
      <c r="AH122" s="25">
        <f>IF(OR(ISBLANK(AG$11),ISERR(SEARCH("_",AG$11,1))),0,IF(AND(OR(LEFT(AG$11,(SEARCH("_",AG$11,1)-1))="E",LEFT(AG$11,(SEARCH("_",AG$11,1)-1))="P",AG$11="SK_ZB"),NOT(ISNUMBER(SEARCH("ZC18X",AG$11,1))),NOT(ISNUMBER(SEARCH("TK5X",AG$11,1))),NOT(ISNUMBER(SEARCH("TA12X",AG$11,1))),NOT(ISNUMBER(SEARCH("PM6X",AG$11,1))),NOT(ISNUMBER(SEARCH("ST18X24",AG$11,1))),NOT(ISNUMBER(SEARCH("MAXS5X",AG$11,1))),NOT(ISNUMBER(SEARCH("ST14X18",AG$11,1))),NOT(ISNUMBER(SEARCH("BB32X",AG$11,1))),NOT(ISNUMBER(SEARCH("MI6X12",AG$11,1))),NOT(ISNUMBER(SEARCH("MA5X",AG$11,1))),OR(ISNUMBER(SEARCH("X",AG$11,1)),ISNUMBER(SEARCH("&lt;",AG$11,1)),RIGHT(AG$11,(LEN(AG$11)-SEARCH("_",AG$11,1)))="ZB")),SUM(AH24:AH27),0))</f>
        <v>0</v>
      </c>
    </row>
    <row r="123" spans="1:34" x14ac:dyDescent="0.25">
      <c r="A123" s="24"/>
      <c r="B123" s="94" t="str">
        <f>(IF(D123&gt;0,CONCATENATE(LEFT(C$11,(SEARCH("_",C$11,1)-1)),"_","ZB18X28")," "))</f>
        <v xml:space="preserve"> </v>
      </c>
      <c r="C123" s="94"/>
      <c r="D123" s="25">
        <f>IF(OR(ISBLANK(C$11),ISERR(SEARCH("_",C$11,1))),0,IF(AND(OR(LEFT(C$11,(SEARCH("_",C$11,1)-1))="E",LEFT(C$11,(SEARCH("_",C$11,1)-1))="P",C$11="SK_ZB"),NOT(ISNUMBER(SEARCH("ZC18X",C$11,1))),NOT(ISNUMBER(SEARCH("TK5X",C$11,1))),NOT(ISNUMBER(SEARCH("TA12X",C$11,1))),NOT(ISNUMBER(SEARCH("PM6X",C$11,1))),NOT(ISNUMBER(SEARCH("ST18X24",C$11,1))),NOT(ISNUMBER(SEARCH("MAXS5X",C$11,1))),NOT(ISNUMBER(SEARCH("ST14X18",C$11,1))),NOT(ISNUMBER(SEARCH("BB32X",C$11,1))),NOT(ISNUMBER(SEARCH("MI6X12",C$11,1))),NOT(ISNUMBER(SEARCH("MA5X",C$11,1))),OR(ISNUMBER(SEARCH("X",C$11,1)),ISNUMBER(SEARCH("&lt;",C$11,1)),RIGHT(C$11,(LEN(C$11)-SEARCH("_",C$11,1)))="ZB")),SUM(D28:D37),0))</f>
        <v>0</v>
      </c>
      <c r="E123" s="94" t="str">
        <f>(IF(G123&gt;0,CONCATENATE(LEFT(F$11,(SEARCH("_",F$11,1)-1)),"_","ZB18X28")," "))</f>
        <v xml:space="preserve"> </v>
      </c>
      <c r="F123" s="94"/>
      <c r="G123" s="25">
        <f>IF(OR(ISBLANK(F$11),ISERR(SEARCH("_",F$11,1))),0,IF(AND(OR(LEFT(F$11,(SEARCH("_",F$11,1)-1))="E",LEFT(F$11,(SEARCH("_",F$11,1)-1))="P",F$11="SK_ZB"),NOT(ISNUMBER(SEARCH("ZC18X",F$11,1))),NOT(ISNUMBER(SEARCH("TK5X",F$11,1))),NOT(ISNUMBER(SEARCH("TA12X",F$11,1))),NOT(ISNUMBER(SEARCH("PM6X",F$11,1))),NOT(ISNUMBER(SEARCH("ST18X24",F$11,1))),NOT(ISNUMBER(SEARCH("MAXS5X",F$11,1))),NOT(ISNUMBER(SEARCH("ST14X18",F$11,1))),NOT(ISNUMBER(SEARCH("BB32X",F$11,1))),NOT(ISNUMBER(SEARCH("MI6X12",F$11,1))),NOT(ISNUMBER(SEARCH("MA5X",F$11,1))),OR(ISNUMBER(SEARCH("X",F$11,1)),ISNUMBER(SEARCH("&lt;",F$11,1)),RIGHT(F$11,(LEN(F$11)-SEARCH("_",F$11,1)))="ZB")),SUM(G28:G37),0))</f>
        <v>0</v>
      </c>
      <c r="H123" s="94" t="str">
        <f>(IF(J123&gt;0,CONCATENATE(LEFT(I$11,(SEARCH("_",I$11,1)-1)),"_","ZB18X28")," "))</f>
        <v xml:space="preserve"> </v>
      </c>
      <c r="I123" s="94"/>
      <c r="J123" s="25">
        <f>IF(OR(ISBLANK(I$11),ISERR(SEARCH("_",I$11,1))),0,IF(AND(OR(LEFT(I$11,(SEARCH("_",I$11,1)-1))="E",LEFT(I$11,(SEARCH("_",I$11,1)-1))="P",I$11="SK_ZB"),NOT(ISNUMBER(SEARCH("ZC18X",I$11,1))),NOT(ISNUMBER(SEARCH("TK5X",I$11,1))),NOT(ISNUMBER(SEARCH("TA12X",I$11,1))),NOT(ISNUMBER(SEARCH("PM6X",I$11,1))),NOT(ISNUMBER(SEARCH("ST18X24",I$11,1))),NOT(ISNUMBER(SEARCH("MAXS5X",I$11,1))),NOT(ISNUMBER(SEARCH("ST14X18",I$11,1))),NOT(ISNUMBER(SEARCH("BB32X",I$11,1))),NOT(ISNUMBER(SEARCH("MI6X12",I$11,1))),NOT(ISNUMBER(SEARCH("MA5X",I$11,1))),OR(ISNUMBER(SEARCH("X",I$11,1)),ISNUMBER(SEARCH("&lt;",I$11,1)),RIGHT(I$11,(LEN(I$11)-SEARCH("_",I$11,1)))="ZB")),SUM(J28:J37),0))</f>
        <v>0</v>
      </c>
      <c r="K123" s="94" t="str">
        <f>(IF(M123&gt;0,CONCATENATE(LEFT(L$11,(SEARCH("_",L$11,1)-1)),"_","ZB18X28")," "))</f>
        <v xml:space="preserve"> </v>
      </c>
      <c r="L123" s="94"/>
      <c r="M123" s="25">
        <f>IF(OR(ISBLANK(L$11),ISERR(SEARCH("_",L$11,1))),0,IF(AND(OR(LEFT(L$11,(SEARCH("_",L$11,1)-1))="E",LEFT(L$11,(SEARCH("_",L$11,1)-1))="P",L$11="SK_ZB"),NOT(ISNUMBER(SEARCH("ZC18X",L$11,1))),NOT(ISNUMBER(SEARCH("TK5X",L$11,1))),NOT(ISNUMBER(SEARCH("TA12X",L$11,1))),NOT(ISNUMBER(SEARCH("PM6X",L$11,1))),NOT(ISNUMBER(SEARCH("ST18X24",L$11,1))),NOT(ISNUMBER(SEARCH("MAXS5X",L$11,1))),NOT(ISNUMBER(SEARCH("ST14X18",L$11,1))),NOT(ISNUMBER(SEARCH("BB32X",L$11,1))),NOT(ISNUMBER(SEARCH("MI6X12",L$11,1))),NOT(ISNUMBER(SEARCH("MA5X",L$11,1))),OR(ISNUMBER(SEARCH("X",L$11,1)),ISNUMBER(SEARCH("&lt;",L$11,1)),RIGHT(L$11,(LEN(L$11)-SEARCH("_",L$11,1)))="ZB")),SUM(M28:M37),0))</f>
        <v>0</v>
      </c>
      <c r="N123" s="94" t="str">
        <f>(IF(P123&gt;0,CONCATENATE(LEFT(O$11,(SEARCH("_",O$11,1)-1)),"_","ZB18X28")," "))</f>
        <v xml:space="preserve"> </v>
      </c>
      <c r="O123" s="94"/>
      <c r="P123" s="25">
        <f>IF(OR(ISBLANK(O$11),ISERR(SEARCH("_",O$11,1))),0,IF(AND(OR(LEFT(O$11,(SEARCH("_",O$11,1)-1))="E",LEFT(O$11,(SEARCH("_",O$11,1)-1))="P",O$11="SK_ZB"),NOT(ISNUMBER(SEARCH("ZC18X",O$11,1))),NOT(ISNUMBER(SEARCH("TK5X",O$11,1))),NOT(ISNUMBER(SEARCH("TA12X",O$11,1))),NOT(ISNUMBER(SEARCH("PM6X",O$11,1))),NOT(ISNUMBER(SEARCH("ST18X24",O$11,1))),NOT(ISNUMBER(SEARCH("MAXS5X",O$11,1))),NOT(ISNUMBER(SEARCH("ST14X18",O$11,1))),NOT(ISNUMBER(SEARCH("BB32X",O$11,1))),NOT(ISNUMBER(SEARCH("MI6X12",O$11,1))),NOT(ISNUMBER(SEARCH("MA5X",O$11,1))),OR(ISNUMBER(SEARCH("X",O$11,1)),ISNUMBER(SEARCH("&lt;",O$11,1)),RIGHT(O$11,(LEN(O$11)-SEARCH("_",O$11,1)))="ZB")),SUM(P28:P37),0))</f>
        <v>0</v>
      </c>
      <c r="Q123" s="94" t="str">
        <f>(IF(S123&gt;0,CONCATENATE(LEFT(R$11,(SEARCH("_",R$11,1)-1)),"_","ZB18X28")," "))</f>
        <v xml:space="preserve"> </v>
      </c>
      <c r="R123" s="94"/>
      <c r="S123" s="25">
        <f>IF(OR(ISBLANK(R$11),ISERR(SEARCH("_",R$11,1))),0,IF(AND(OR(LEFT(R$11,(SEARCH("_",R$11,1)-1))="E",LEFT(R$11,(SEARCH("_",R$11,1)-1))="P",R$11="SK_ZB"),NOT(ISNUMBER(SEARCH("ZC18X",R$11,1))),NOT(ISNUMBER(SEARCH("TK5X",R$11,1))),NOT(ISNUMBER(SEARCH("TA12X",R$11,1))),NOT(ISNUMBER(SEARCH("PM6X",R$11,1))),NOT(ISNUMBER(SEARCH("ST18X24",R$11,1))),NOT(ISNUMBER(SEARCH("MAXS5X",R$11,1))),NOT(ISNUMBER(SEARCH("ST14X18",R$11,1))),NOT(ISNUMBER(SEARCH("BB32X",R$11,1))),NOT(ISNUMBER(SEARCH("MI6X12",R$11,1))),NOT(ISNUMBER(SEARCH("MA5X",R$11,1))),OR(ISNUMBER(SEARCH("X",R$11,1)),ISNUMBER(SEARCH("&lt;",R$11,1)),RIGHT(R$11,(LEN(R$11)-SEARCH("_",R$11,1)))="ZB")),SUM(S28:S37),0))</f>
        <v>0</v>
      </c>
      <c r="T123" s="94" t="str">
        <f>(IF(V123&gt;0,CONCATENATE(LEFT(U$11,(SEARCH("_",U$11,1)-1)),"_","ZB18X28")," "))</f>
        <v xml:space="preserve"> </v>
      </c>
      <c r="U123" s="94"/>
      <c r="V123" s="25">
        <f>IF(OR(ISBLANK(U$11),ISERR(SEARCH("_",U$11,1))),0,IF(AND(OR(LEFT(U$11,(SEARCH("_",U$11,1)-1))="E",LEFT(U$11,(SEARCH("_",U$11,1)-1))="P",U$11="SK_ZB"),NOT(ISNUMBER(SEARCH("ZC18X",U$11,1))),NOT(ISNUMBER(SEARCH("TK5X",U$11,1))),NOT(ISNUMBER(SEARCH("TA12X",U$11,1))),NOT(ISNUMBER(SEARCH("PM6X",U$11,1))),NOT(ISNUMBER(SEARCH("ST18X24",U$11,1))),NOT(ISNUMBER(SEARCH("MAXS5X",U$11,1))),NOT(ISNUMBER(SEARCH("ST14X18",U$11,1))),NOT(ISNUMBER(SEARCH("BB32X",U$11,1))),NOT(ISNUMBER(SEARCH("MI6X12",U$11,1))),NOT(ISNUMBER(SEARCH("MA5X",U$11,1))),OR(ISNUMBER(SEARCH("X",U$11,1)),ISNUMBER(SEARCH("&lt;",U$11,1)),RIGHT(U$11,(LEN(U$11)-SEARCH("_",U$11,1)))="ZB")),SUM(V28:V37),0))</f>
        <v>0</v>
      </c>
      <c r="W123" s="94" t="str">
        <f>(IF(Y123&gt;0,CONCATENATE(LEFT(X$11,(SEARCH("_",X$11,1)-1)),"_","ZB18X28")," "))</f>
        <v xml:space="preserve"> </v>
      </c>
      <c r="X123" s="94"/>
      <c r="Y123" s="25">
        <f>IF(OR(ISBLANK(X$11),ISERR(SEARCH("_",X$11,1))),0,IF(AND(OR(LEFT(X$11,(SEARCH("_",X$11,1)-1))="E",LEFT(X$11,(SEARCH("_",X$11,1)-1))="P",X$11="SK_ZB"),NOT(ISNUMBER(SEARCH("ZC18X",X$11,1))),NOT(ISNUMBER(SEARCH("TK5X",X$11,1))),NOT(ISNUMBER(SEARCH("TA12X",X$11,1))),NOT(ISNUMBER(SEARCH("PM6X",X$11,1))),NOT(ISNUMBER(SEARCH("ST18X24",X$11,1))),NOT(ISNUMBER(SEARCH("MAXS5X",X$11,1))),NOT(ISNUMBER(SEARCH("ST14X18",X$11,1))),NOT(ISNUMBER(SEARCH("BB32X",X$11,1))),NOT(ISNUMBER(SEARCH("MI6X12",X$11,1))),NOT(ISNUMBER(SEARCH("MA5X",X$11,1))),OR(ISNUMBER(SEARCH("X",X$11,1)),ISNUMBER(SEARCH("&lt;",X$11,1)),RIGHT(X$11,(LEN(X$11)-SEARCH("_",X$11,1)))="ZB")),SUM(Y28:Y37),0))</f>
        <v>0</v>
      </c>
      <c r="Z123" s="94" t="str">
        <f>(IF(AB123&gt;0,CONCATENATE(LEFT(AA$11,(SEARCH("_",AA$11,1)-1)),"_","ZB18X28")," "))</f>
        <v xml:space="preserve"> </v>
      </c>
      <c r="AA123" s="94"/>
      <c r="AB123" s="25">
        <f>IF(OR(ISBLANK(AA$11),ISERR(SEARCH("_",AA$11,1))),0,IF(AND(OR(LEFT(AA$11,(SEARCH("_",AA$11,1)-1))="E",LEFT(AA$11,(SEARCH("_",AA$11,1)-1))="P",AA$11="SK_ZB"),NOT(ISNUMBER(SEARCH("ZC18X",AA$11,1))),NOT(ISNUMBER(SEARCH("TK5X",AA$11,1))),NOT(ISNUMBER(SEARCH("TA12X",AA$11,1))),NOT(ISNUMBER(SEARCH("PM6X",AA$11,1))),NOT(ISNUMBER(SEARCH("ST18X24",AA$11,1))),NOT(ISNUMBER(SEARCH("MAXS5X",AA$11,1))),NOT(ISNUMBER(SEARCH("ST14X18",AA$11,1))),NOT(ISNUMBER(SEARCH("BB32X",AA$11,1))),NOT(ISNUMBER(SEARCH("MI6X12",AA$11,1))),NOT(ISNUMBER(SEARCH("MA5X",AA$11,1))),OR(ISNUMBER(SEARCH("X",AA$11,1)),ISNUMBER(SEARCH("&lt;",AA$11,1)),RIGHT(AA$11,(LEN(AA$11)-SEARCH("_",AA$11,1)))="ZB")),SUM(AB28:AB37),0))</f>
        <v>0</v>
      </c>
      <c r="AC123" s="94" t="str">
        <f>(IF(AE123&gt;0,CONCATENATE(LEFT(AD$11,(SEARCH("_",AD$11,1)-1)),"_","ZB18X28")," "))</f>
        <v xml:space="preserve"> </v>
      </c>
      <c r="AD123" s="94"/>
      <c r="AE123" s="25">
        <f>IF(OR(ISBLANK(AD$11),ISERR(SEARCH("_",AD$11,1))),0,IF(AND(OR(LEFT(AD$11,(SEARCH("_",AD$11,1)-1))="E",LEFT(AD$11,(SEARCH("_",AD$11,1)-1))="P",AD$11="SK_ZB"),NOT(ISNUMBER(SEARCH("ZC18X",AD$11,1))),NOT(ISNUMBER(SEARCH("TK5X",AD$11,1))),NOT(ISNUMBER(SEARCH("TA12X",AD$11,1))),NOT(ISNUMBER(SEARCH("PM6X",AD$11,1))),NOT(ISNUMBER(SEARCH("ST18X24",AD$11,1))),NOT(ISNUMBER(SEARCH("MAXS5X",AD$11,1))),NOT(ISNUMBER(SEARCH("ST14X18",AD$11,1))),NOT(ISNUMBER(SEARCH("BB32X",AD$11,1))),NOT(ISNUMBER(SEARCH("MI6X12",AD$11,1))),NOT(ISNUMBER(SEARCH("MA5X",AD$11,1))),OR(ISNUMBER(SEARCH("X",AD$11,1)),ISNUMBER(SEARCH("&lt;",AD$11,1)),RIGHT(AD$11,(LEN(AD$11)-SEARCH("_",AD$11,1)))="ZB")),SUM(AE28:AE37),0))</f>
        <v>0</v>
      </c>
      <c r="AF123" s="94" t="str">
        <f>(IF(AH123&gt;0,CONCATENATE(LEFT(AG$11,(SEARCH("_",AG$11,1)-1)),"_","ZB18X28")," "))</f>
        <v xml:space="preserve"> </v>
      </c>
      <c r="AG123" s="94"/>
      <c r="AH123" s="25">
        <f>IF(OR(ISBLANK(AG$11),ISERR(SEARCH("_",AG$11,1))),0,IF(AND(OR(LEFT(AG$11,(SEARCH("_",AG$11,1)-1))="E",LEFT(AG$11,(SEARCH("_",AG$11,1)-1))="P",AG$11="SK_ZB"),NOT(ISNUMBER(SEARCH("ZC18X",AG$11,1))),NOT(ISNUMBER(SEARCH("TK5X",AG$11,1))),NOT(ISNUMBER(SEARCH("TA12X",AG$11,1))),NOT(ISNUMBER(SEARCH("PM6X",AG$11,1))),NOT(ISNUMBER(SEARCH("ST18X24",AG$11,1))),NOT(ISNUMBER(SEARCH("MAXS5X",AG$11,1))),NOT(ISNUMBER(SEARCH("ST14X18",AG$11,1))),NOT(ISNUMBER(SEARCH("BB32X",AG$11,1))),NOT(ISNUMBER(SEARCH("MI6X12",AG$11,1))),NOT(ISNUMBER(SEARCH("MA5X",AG$11,1))),OR(ISNUMBER(SEARCH("X",AG$11,1)),ISNUMBER(SEARCH("&lt;",AG$11,1)),RIGHT(AG$11,(LEN(AG$11)-SEARCH("_",AG$11,1)))="ZB")),SUM(AH28:AH37),0))</f>
        <v>0</v>
      </c>
    </row>
    <row r="124" spans="1:34" x14ac:dyDescent="0.25">
      <c r="A124" s="24"/>
      <c r="B124" s="94" t="str">
        <f>(IF(D124&gt;0,CONCATENATE(LEFT(C$11,(SEARCH("_",C$11,1)-1)),"_","Z18X")," "))</f>
        <v xml:space="preserve"> </v>
      </c>
      <c r="C124" s="94"/>
      <c r="D124" s="25">
        <f>IF(OR(ISBLANK(C$11),ISERR(SEARCH("_",C$11,1))),0,IF(RIGHT(C$11,(LEN(C$11)-SEARCH("_",C$11,1)))="Z18X",SUM(D14:D110),0))</f>
        <v>0</v>
      </c>
      <c r="E124" s="94" t="str">
        <f>(IF(G124&gt;0,CONCATENATE(LEFT(F$11,(SEARCH("_",F$11,1)-1)),"_","Z18X")," "))</f>
        <v xml:space="preserve"> </v>
      </c>
      <c r="F124" s="94"/>
      <c r="G124" s="25">
        <f>IF(OR(ISBLANK(F$11),ISERR(SEARCH("_",F$11,1))),0,IF(RIGHT(F$11,(LEN(F$11)-SEARCH("_",F$11,1)))="Z18X",SUM(G14:G110),0))</f>
        <v>0</v>
      </c>
      <c r="H124" s="94" t="str">
        <f>(IF(J124&gt;0,CONCATENATE(LEFT(I$11,(SEARCH("_",I$11,1)-1)),"_","Z18X")," "))</f>
        <v xml:space="preserve"> </v>
      </c>
      <c r="I124" s="94"/>
      <c r="J124" s="25">
        <f>IF(OR(ISBLANK(I$11),ISERR(SEARCH("_",I$11,1))),0,IF(RIGHT(I$11,(LEN(I$11)-SEARCH("_",I$11,1)))="Z18X",SUM(J14:J110),0))</f>
        <v>0</v>
      </c>
      <c r="K124" s="94" t="str">
        <f>(IF(M124&gt;0,CONCATENATE(LEFT(L$11,(SEARCH("_",L$11,1)-1)),"_","Z18X")," "))</f>
        <v xml:space="preserve"> </v>
      </c>
      <c r="L124" s="94"/>
      <c r="M124" s="25">
        <f>IF(OR(ISBLANK(L$11),ISERR(SEARCH("_",L$11,1))),0,IF(RIGHT(L$11,(LEN(L$11)-SEARCH("_",L$11,1)))="Z18X",SUM(M14:M110),0))</f>
        <v>0</v>
      </c>
      <c r="N124" s="94" t="str">
        <f>(IF(P124&gt;0,CONCATENATE(LEFT(O$11,(SEARCH("_",O$11,1)-1)),"_","Z18X")," "))</f>
        <v xml:space="preserve"> </v>
      </c>
      <c r="O124" s="94"/>
      <c r="P124" s="25">
        <f>IF(OR(ISBLANK(O$11),ISERR(SEARCH("_",O$11,1))),0,IF(RIGHT(O$11,(LEN(O$11)-SEARCH("_",O$11,1)))="Z18X",SUM(P14:P110),0))</f>
        <v>0</v>
      </c>
      <c r="Q124" s="94" t="str">
        <f>(IF(S124&gt;0,CONCATENATE(LEFT(R$11,(SEARCH("_",R$11,1)-1)),"_","Z18X")," "))</f>
        <v xml:space="preserve"> </v>
      </c>
      <c r="R124" s="94"/>
      <c r="S124" s="25">
        <f>IF(OR(ISBLANK(R$11),ISERR(SEARCH("_",R$11,1))),0,IF(RIGHT(R$11,(LEN(R$11)-SEARCH("_",R$11,1)))="Z18X",SUM(S14:S110),0))</f>
        <v>0</v>
      </c>
      <c r="T124" s="94" t="str">
        <f>(IF(V124&gt;0,CONCATENATE(LEFT(U$11,(SEARCH("_",U$11,1)-1)),"_","Z18X")," "))</f>
        <v xml:space="preserve"> </v>
      </c>
      <c r="U124" s="94"/>
      <c r="V124" s="25">
        <f>IF(OR(ISBLANK(U$11),ISERR(SEARCH("_",U$11,1))),0,IF(RIGHT(U$11,(LEN(U$11)-SEARCH("_",U$11,1)))="Z18X",SUM(V14:V110),0))</f>
        <v>0</v>
      </c>
      <c r="W124" s="94" t="str">
        <f>(IF(Y124&gt;0,CONCATENATE(LEFT(X$11,(SEARCH("_",X$11,1)-1)),"_","Z18X")," "))</f>
        <v xml:space="preserve"> </v>
      </c>
      <c r="X124" s="94"/>
      <c r="Y124" s="25">
        <f>IF(OR(ISBLANK(X$11),ISERR(SEARCH("_",X$11,1))),0,IF(RIGHT(X$11,(LEN(X$11)-SEARCH("_",X$11,1)))="Z18X",SUM(Y14:Y110),0))</f>
        <v>0</v>
      </c>
      <c r="Z124" s="94" t="str">
        <f>(IF(AB124&gt;0,CONCATENATE(LEFT(AA$11,(SEARCH("_",AA$11,1)-1)),"_","Z18X")," "))</f>
        <v xml:space="preserve"> </v>
      </c>
      <c r="AA124" s="94"/>
      <c r="AB124" s="25">
        <f>IF(OR(ISBLANK(AA$11),ISERR(SEARCH("_",AA$11,1))),0,IF(RIGHT(AA$11,(LEN(AA$11)-SEARCH("_",AA$11,1)))="Z18X",SUM(AB14:AB110),0))</f>
        <v>0</v>
      </c>
      <c r="AC124" s="94" t="str">
        <f>(IF(AE124&gt;0,CONCATENATE(LEFT(AD$11,(SEARCH("_",AD$11,1)-1)),"_","Z18X")," "))</f>
        <v xml:space="preserve"> </v>
      </c>
      <c r="AD124" s="94"/>
      <c r="AE124" s="25">
        <f>IF(OR(ISBLANK(AD$11),ISERR(SEARCH("_",AD$11,1))),0,IF(RIGHT(AD$11,(LEN(AD$11)-SEARCH("_",AD$11,1)))="Z18X",SUM(AE14:AE110),0))</f>
        <v>0</v>
      </c>
      <c r="AF124" s="94" t="str">
        <f>(IF(AH124&gt;0,CONCATENATE(LEFT(AG$11,(SEARCH("_",AG$11,1)-1)),"_","Z18X")," "))</f>
        <v xml:space="preserve"> </v>
      </c>
      <c r="AG124" s="94"/>
      <c r="AH124" s="25">
        <f>IF(OR(ISBLANK(AG$11),ISERR(SEARCH("_",AG$11,1))),0,IF(RIGHT(AG$11,(LEN(AG$11)-SEARCH("_",AG$11,1)))="Z18X",SUM(AH14:AH110),0))</f>
        <v>0</v>
      </c>
    </row>
    <row r="125" spans="1:34" x14ac:dyDescent="0.25">
      <c r="A125" s="24"/>
      <c r="B125" s="94" t="str">
        <f>(IF(D125&gt;0,CONCATENATE(LEFT(C$11,(SEARCH("_",C$11,1)-1)),"_","Z24X")," "))</f>
        <v xml:space="preserve"> </v>
      </c>
      <c r="C125" s="94"/>
      <c r="D125" s="25">
        <f>IF(OR(ISBLANK(C$11),ISERR(SEARCH("_",C$11,1))),0,IF(AND(AND(LEFT(C$11,(SEARCH("_",C$11,1)-1))&lt;&gt;"E",LEFT(C$11,(SEARCH("_",C$11,1)-1))&lt;&gt;"P",NOT(ISNUMBER(SEARCH("ZC18X",C$11,1))),NOT(ISNUMBER(SEARCH("KM8X",C$11,1))),NOT(ISNUMBER(SEARCH("Z18X",C$11,1))),NOT(ISNUMBER(SEARCH("TA12X",C$11,1))),NOT(ISNUMBER(SEARCH("MAXS5X",C$11,1))),NOT(ISNUMBER(SEARCH("MA5X",C$11,1))),NOT(ISNUMBER(SEARCH("PM6X",C$11,1))),NOT(ISNUMBER(SEARCH("TA12X",C$11,1))),NOT(ISNUMBER(SEARCH("TK5X",C$11,1))),C$11&lt;&gt;"SK_gulsnis",C$11&lt;&gt;"B_KM10X",C$11&lt;&gt;"B_FI18X",C$11&lt;&gt;"SK_PM",C$11&lt;&gt;"B_FI16X18",C$11&lt;&gt;"A_TK5X",C$11&lt;&gt;"A_MA5X",C$11&lt;&gt;"A_TA12X",C$11&lt;&gt;"A_PM6X",C$11&lt;&gt;"SK_Malka",C$11&lt;&gt;"SK_ZB",LEFT(C$11,(SEARCH("_",C$11,1)-1))&lt;&gt;"Os",LEFT(C$11,(SEARCH("_",C$11,1)-1))&lt;&gt;"Oz",C$11&lt;&gt;"B_18&lt;"),OR(ISNUMBER(SEARCH("X",C$11,1)),ISNUMBER(SEARCH("&lt;",C$11,1)),RIGHT(C$11,(LEN(C$11)-SEARCH("_",C$11,1)))="ZB")),SUM(D14:D110),0))</f>
        <v>0</v>
      </c>
      <c r="E125" s="94" t="str">
        <f>(IF(G125&gt;0,CONCATENATE(LEFT(F$11,(SEARCH("_",F$11,1)-1)),"_","Z24X")," "))</f>
        <v xml:space="preserve"> </v>
      </c>
      <c r="F125" s="94"/>
      <c r="G125" s="25">
        <f>IF(OR(ISBLANK(F$11),ISERR(SEARCH("_",F$11,1))),0,IF(AND(AND(LEFT(F$11,(SEARCH("_",F$11,1)-1))&lt;&gt;"E",LEFT(F$11,(SEARCH("_",F$11,1)-1))&lt;&gt;"P",NOT(ISNUMBER(SEARCH("ZC18X",F$11,1))),NOT(ISNUMBER(SEARCH("KM8X",F$11,1))),NOT(ISNUMBER(SEARCH("Z18X",F$11,1))),NOT(ISNUMBER(SEARCH("TA12X",F$11,1))),NOT(ISNUMBER(SEARCH("MAXS5X",F$11,1))),NOT(ISNUMBER(SEARCH("MA5X",F$11,1))),NOT(ISNUMBER(SEARCH("PM6X",F$11,1))),NOT(ISNUMBER(SEARCH("TA12X",F$11,1))),NOT(ISNUMBER(SEARCH("TK5X",F$11,1))),F$11&lt;&gt;"SK_gulsnis",F$11&lt;&gt;"B_KM10X",F$11&lt;&gt;"B_FI18X",F$11&lt;&gt;"SK_PM",F$11&lt;&gt;"B_FI16X18",F$11&lt;&gt;"A_TK5X",F$11&lt;&gt;"A_MA5X",F$11&lt;&gt;"A_TA12X",F$11&lt;&gt;"A_PM6X",F$11&lt;&gt;"SK_Malka",F$11&lt;&gt;"SK_ZB",LEFT(F$11,(SEARCH("_",F$11,1)-1))&lt;&gt;"Os",LEFT(F$11,(SEARCH("_",F$11,1)-1))&lt;&gt;"Oz",F$11&lt;&gt;"B_18&lt;"),OR(ISNUMBER(SEARCH("X",F$11,1)),ISNUMBER(SEARCH("&lt;",F$11,1)),RIGHT(F$11,(LEN(F$11)-SEARCH("_",F$11,1)))="ZB")),SUM(G14:G110),0))</f>
        <v>0</v>
      </c>
      <c r="H125" s="94" t="str">
        <f>(IF(J125&gt;0,CONCATENATE(LEFT(I$11,(SEARCH("_",I$11,1)-1)),"_","Z24X")," "))</f>
        <v xml:space="preserve"> </v>
      </c>
      <c r="I125" s="94"/>
      <c r="J125" s="25">
        <f>IF(OR(ISBLANK(I$11),ISERR(SEARCH("_",I$11,1))),0,IF(AND(AND(LEFT(I$11,(SEARCH("_",I$11,1)-1))&lt;&gt;"E",LEFT(I$11,(SEARCH("_",I$11,1)-1))&lt;&gt;"P",NOT(ISNUMBER(SEARCH("ZC18X",I$11,1))),NOT(ISNUMBER(SEARCH("KM8X",I$11,1))),NOT(ISNUMBER(SEARCH("Z18X",I$11,1))),NOT(ISNUMBER(SEARCH("TA12X",I$11,1))),NOT(ISNUMBER(SEARCH("MAXS5X",I$11,1))),NOT(ISNUMBER(SEARCH("MA5X",I$11,1))),NOT(ISNUMBER(SEARCH("PM6X",I$11,1))),NOT(ISNUMBER(SEARCH("TA12X",I$11,1))),NOT(ISNUMBER(SEARCH("TK5X",I$11,1))),I$11&lt;&gt;"SK_gulsnis",I$11&lt;&gt;"B_KM10X",I$11&lt;&gt;"B_FI18X",I$11&lt;&gt;"SK_PM",I$11&lt;&gt;"B_FI16X18",I$11&lt;&gt;"A_TK5X",I$11&lt;&gt;"A_MA5X",I$11&lt;&gt;"A_TA12X",I$11&lt;&gt;"A_PM6X",I$11&lt;&gt;"SK_Malka",I$11&lt;&gt;"SK_ZB",LEFT(I$11,(SEARCH("_",I$11,1)-1))&lt;&gt;"Os",LEFT(I$11,(SEARCH("_",I$11,1)-1))&lt;&gt;"Oz",I$11&lt;&gt;"B_18&lt;"),OR(ISNUMBER(SEARCH("X",I$11,1)),ISNUMBER(SEARCH("&lt;",I$11,1)),RIGHT(I$11,(LEN(I$11)-SEARCH("_",I$11,1)))="ZB")),SUM(J14:J110),0))</f>
        <v>0</v>
      </c>
      <c r="K125" s="94" t="str">
        <f>(IF(M125&gt;0,CONCATENATE(LEFT(L$11,(SEARCH("_",L$11,1)-1)),"_","Z24X")," "))</f>
        <v xml:space="preserve"> </v>
      </c>
      <c r="L125" s="94"/>
      <c r="M125" s="25">
        <f>IF(OR(ISBLANK(L$11),ISERR(SEARCH("_",L$11,1))),0,IF(AND(AND(LEFT(L$11,(SEARCH("_",L$11,1)-1))&lt;&gt;"E",LEFT(L$11,(SEARCH("_",L$11,1)-1))&lt;&gt;"P",NOT(ISNUMBER(SEARCH("ZC18X",L$11,1))),NOT(ISNUMBER(SEARCH("KM8X",L$11,1))),NOT(ISNUMBER(SEARCH("Z18X",L$11,1))),NOT(ISNUMBER(SEARCH("TA12X",L$11,1))),NOT(ISNUMBER(SEARCH("MAXS5X",L$11,1))),NOT(ISNUMBER(SEARCH("MA5X",L$11,1))),NOT(ISNUMBER(SEARCH("PM6X",L$11,1))),NOT(ISNUMBER(SEARCH("TA12X",L$11,1))),NOT(ISNUMBER(SEARCH("TK5X",L$11,1))),L$11&lt;&gt;"SK_gulsnis",L$11&lt;&gt;"B_KM10X",L$11&lt;&gt;"B_FI18X",L$11&lt;&gt;"SK_PM",L$11&lt;&gt;"B_FI16X18",L$11&lt;&gt;"A_TK5X",L$11&lt;&gt;"A_MA5X",L$11&lt;&gt;"A_TA12X",L$11&lt;&gt;"A_PM6X",L$11&lt;&gt;"SK_Malka",L$11&lt;&gt;"SK_ZB",LEFT(L$11,(SEARCH("_",L$11,1)-1))&lt;&gt;"Os",LEFT(L$11,(SEARCH("_",L$11,1)-1))&lt;&gt;"Oz",L$11&lt;&gt;"B_18&lt;"),OR(ISNUMBER(SEARCH("X",L$11,1)),ISNUMBER(SEARCH("&lt;",L$11,1)),RIGHT(L$11,(LEN(L$11)-SEARCH("_",L$11,1)))="ZB")),SUM(M14:M110),0))</f>
        <v>0</v>
      </c>
      <c r="N125" s="94" t="str">
        <f>(IF(P125&gt;0,CONCATENATE(LEFT(O$11,(SEARCH("_",O$11,1)-1)),"_","Z24X")," "))</f>
        <v xml:space="preserve"> </v>
      </c>
      <c r="O125" s="94"/>
      <c r="P125" s="25">
        <f>IF(OR(ISBLANK(O$11),ISERR(SEARCH("_",O$11,1))),0,IF(AND(AND(LEFT(O$11,(SEARCH("_",O$11,1)-1))&lt;&gt;"E",LEFT(O$11,(SEARCH("_",O$11,1)-1))&lt;&gt;"P",NOT(ISNUMBER(SEARCH("ZC18X",O$11,1))),NOT(ISNUMBER(SEARCH("KM8X",O$11,1))),NOT(ISNUMBER(SEARCH("Z18X",O$11,1))),NOT(ISNUMBER(SEARCH("TA12X",O$11,1))),NOT(ISNUMBER(SEARCH("MAXS5X",O$11,1))),NOT(ISNUMBER(SEARCH("MA5X",O$11,1))),NOT(ISNUMBER(SEARCH("PM6X",O$11,1))),NOT(ISNUMBER(SEARCH("TA12X",O$11,1))),NOT(ISNUMBER(SEARCH("TK5X",O$11,1))),O$11&lt;&gt;"SK_gulsnis",O$11&lt;&gt;"B_KM10X",O$11&lt;&gt;"B_FI18X",O$11&lt;&gt;"SK_PM",O$11&lt;&gt;"B_FI16X18",O$11&lt;&gt;"A_TK5X",O$11&lt;&gt;"A_MA5X",O$11&lt;&gt;"A_TA12X",O$11&lt;&gt;"A_PM6X",O$11&lt;&gt;"SK_Malka",O$11&lt;&gt;"SK_ZB",LEFT(O$11,(SEARCH("_",O$11,1)-1))&lt;&gt;"Os",LEFT(O$11,(SEARCH("_",O$11,1)-1))&lt;&gt;"Oz",O$11&lt;&gt;"B_18&lt;"),OR(ISNUMBER(SEARCH("X",O$11,1)),ISNUMBER(SEARCH("&lt;",O$11,1)),RIGHT(O$11,(LEN(O$11)-SEARCH("_",O$11,1)))="ZB")),SUM(P14:P110),0))</f>
        <v>0</v>
      </c>
      <c r="Q125" s="94" t="str">
        <f>(IF(S125&gt;0,CONCATENATE(LEFT(R$11,(SEARCH("_",R$11,1)-1)),"_","Z24X")," "))</f>
        <v xml:space="preserve"> </v>
      </c>
      <c r="R125" s="94"/>
      <c r="S125" s="25">
        <f>IF(OR(ISBLANK(R$11),ISERR(SEARCH("_",R$11,1))),0,IF(AND(AND(LEFT(R$11,(SEARCH("_",R$11,1)-1))&lt;&gt;"E",LEFT(R$11,(SEARCH("_",R$11,1)-1))&lt;&gt;"P",NOT(ISNUMBER(SEARCH("ZC18X",R$11,1))),NOT(ISNUMBER(SEARCH("KM8X",R$11,1))),NOT(ISNUMBER(SEARCH("Z18X",R$11,1))),NOT(ISNUMBER(SEARCH("TA12X",R$11,1))),NOT(ISNUMBER(SEARCH("MAXS5X",R$11,1))),NOT(ISNUMBER(SEARCH("MA5X",R$11,1))),NOT(ISNUMBER(SEARCH("PM6X",R$11,1))),NOT(ISNUMBER(SEARCH("TA12X",R$11,1))),NOT(ISNUMBER(SEARCH("TK5X",R$11,1))),R$11&lt;&gt;"SK_gulsnis",R$11&lt;&gt;"B_KM10X",R$11&lt;&gt;"B_FI18X",R$11&lt;&gt;"SK_PM",R$11&lt;&gt;"B_FI16X18",R$11&lt;&gt;"A_TK5X",R$11&lt;&gt;"A_MA5X",R$11&lt;&gt;"A_TA12X",R$11&lt;&gt;"A_PM6X",R$11&lt;&gt;"SK_Malka",R$11&lt;&gt;"SK_ZB",LEFT(R$11,(SEARCH("_",R$11,1)-1))&lt;&gt;"Os",LEFT(R$11,(SEARCH("_",R$11,1)-1))&lt;&gt;"Oz",R$11&lt;&gt;"B_18&lt;"),OR(ISNUMBER(SEARCH("X",R$11,1)),ISNUMBER(SEARCH("&lt;",R$11,1)),RIGHT(R$11,(LEN(R$11)-SEARCH("_",R$11,1)))="ZB")),SUM(S14:S110),0))</f>
        <v>0</v>
      </c>
      <c r="T125" s="94" t="str">
        <f>(IF(V125&gt;0,CONCATENATE(LEFT(U$11,(SEARCH("_",U$11,1)-1)),"_","Z24X")," "))</f>
        <v xml:space="preserve"> </v>
      </c>
      <c r="U125" s="94"/>
      <c r="V125" s="25">
        <f>IF(OR(ISBLANK(U$11),ISERR(SEARCH("_",U$11,1))),0,IF(AND(AND(LEFT(U$11,(SEARCH("_",U$11,1)-1))&lt;&gt;"E",LEFT(U$11,(SEARCH("_",U$11,1)-1))&lt;&gt;"P",NOT(ISNUMBER(SEARCH("ZC18X",U$11,1))),NOT(ISNUMBER(SEARCH("KM8X",U$11,1))),NOT(ISNUMBER(SEARCH("Z18X",U$11,1))),NOT(ISNUMBER(SEARCH("TA12X",U$11,1))),NOT(ISNUMBER(SEARCH("MAXS5X",U$11,1))),NOT(ISNUMBER(SEARCH("MA5X",U$11,1))),NOT(ISNUMBER(SEARCH("PM6X",U$11,1))),NOT(ISNUMBER(SEARCH("TA12X",U$11,1))),NOT(ISNUMBER(SEARCH("TK5X",U$11,1))),U$11&lt;&gt;"SK_gulsnis",U$11&lt;&gt;"B_KM10X",U$11&lt;&gt;"B_FI18X",U$11&lt;&gt;"SK_PM",U$11&lt;&gt;"B_FI16X18",U$11&lt;&gt;"A_TK5X",U$11&lt;&gt;"A_MA5X",U$11&lt;&gt;"A_TA12X",U$11&lt;&gt;"A_PM6X",U$11&lt;&gt;"SK_Malka",U$11&lt;&gt;"SK_ZB",LEFT(U$11,(SEARCH("_",U$11,1)-1))&lt;&gt;"Os",LEFT(U$11,(SEARCH("_",U$11,1)-1))&lt;&gt;"Oz",U$11&lt;&gt;"B_18&lt;"),OR(ISNUMBER(SEARCH("X",U$11,1)),ISNUMBER(SEARCH("&lt;",U$11,1)),RIGHT(U$11,(LEN(U$11)-SEARCH("_",U$11,1)))="ZB")),SUM(V14:V110),0))</f>
        <v>0</v>
      </c>
      <c r="W125" s="94" t="str">
        <f>(IF(Y125&gt;0,CONCATENATE(LEFT(X$11,(SEARCH("_",X$11,1)-1)),"_","Z24X")," "))</f>
        <v xml:space="preserve"> </v>
      </c>
      <c r="X125" s="94"/>
      <c r="Y125" s="25">
        <f>IF(OR(ISBLANK(X$11),ISERR(SEARCH("_",X$11,1))),0,IF(AND(AND(LEFT(X$11,(SEARCH("_",X$11,1)-1))&lt;&gt;"E",LEFT(X$11,(SEARCH("_",X$11,1)-1))&lt;&gt;"P",NOT(ISNUMBER(SEARCH("ZC18X",X$11,1))),NOT(ISNUMBER(SEARCH("KM8X",X$11,1))),NOT(ISNUMBER(SEARCH("Z18X",X$11,1))),NOT(ISNUMBER(SEARCH("TA12X",X$11,1))),NOT(ISNUMBER(SEARCH("MAXS5X",X$11,1))),NOT(ISNUMBER(SEARCH("MA5X",X$11,1))),NOT(ISNUMBER(SEARCH("PM6X",X$11,1))),NOT(ISNUMBER(SEARCH("TA12X",X$11,1))),NOT(ISNUMBER(SEARCH("TK5X",X$11,1))),X$11&lt;&gt;"SK_gulsnis",X$11&lt;&gt;"B_KM10X",X$11&lt;&gt;"B_FI18X",X$11&lt;&gt;"SK_PM",X$11&lt;&gt;"B_FI16X18",X$11&lt;&gt;"A_TK5X",X$11&lt;&gt;"A_MA5X",X$11&lt;&gt;"A_TA12X",X$11&lt;&gt;"A_PM6X",X$11&lt;&gt;"SK_Malka",X$11&lt;&gt;"SK_ZB",LEFT(X$11,(SEARCH("_",X$11,1)-1))&lt;&gt;"Os",LEFT(X$11,(SEARCH("_",X$11,1)-1))&lt;&gt;"Oz",X$11&lt;&gt;"B_18&lt;"),OR(ISNUMBER(SEARCH("X",X$11,1)),ISNUMBER(SEARCH("&lt;",X$11,1)),RIGHT(X$11,(LEN(X$11)-SEARCH("_",X$11,1)))="ZB")),SUM(Y14:Y110),0))</f>
        <v>0</v>
      </c>
      <c r="Z125" s="94" t="str">
        <f>(IF(AB125&gt;0,CONCATENATE(LEFT(AA$11,(SEARCH("_",AA$11,1)-1)),"_","Z24X")," "))</f>
        <v xml:space="preserve"> </v>
      </c>
      <c r="AA125" s="94"/>
      <c r="AB125" s="25">
        <f>IF(OR(ISBLANK(AA$11),ISERR(SEARCH("_",AA$11,1))),0,IF(AND(AND(LEFT(AA$11,(SEARCH("_",AA$11,1)-1))&lt;&gt;"E",LEFT(AA$11,(SEARCH("_",AA$11,1)-1))&lt;&gt;"P",NOT(ISNUMBER(SEARCH("ZC18X",AA$11,1))),NOT(ISNUMBER(SEARCH("KM8X",AA$11,1))),NOT(ISNUMBER(SEARCH("Z18X",AA$11,1))),NOT(ISNUMBER(SEARCH("TA12X",AA$11,1))),NOT(ISNUMBER(SEARCH("MAXS5X",AA$11,1))),NOT(ISNUMBER(SEARCH("MA5X",AA$11,1))),NOT(ISNUMBER(SEARCH("PM6X",AA$11,1))),NOT(ISNUMBER(SEARCH("TA12X",AA$11,1))),NOT(ISNUMBER(SEARCH("TK5X",AA$11,1))),AA$11&lt;&gt;"SK_gulsnis",AA$11&lt;&gt;"B_KM10X",AA$11&lt;&gt;"B_FI18X",AA$11&lt;&gt;"SK_PM",AA$11&lt;&gt;"B_FI16X18",AA$11&lt;&gt;"A_TK5X",AA$11&lt;&gt;"A_MA5X",AA$11&lt;&gt;"A_TA12X",AA$11&lt;&gt;"A_PM6X",AA$11&lt;&gt;"SK_Malka",AA$11&lt;&gt;"SK_ZB",LEFT(AA$11,(SEARCH("_",AA$11,1)-1))&lt;&gt;"Os",LEFT(AA$11,(SEARCH("_",AA$11,1)-1))&lt;&gt;"Oz",AA$11&lt;&gt;"B_18&lt;"),OR(ISNUMBER(SEARCH("X",AA$11,1)),ISNUMBER(SEARCH("&lt;",AA$11,1)),RIGHT(AA$11,(LEN(AA$11)-SEARCH("_",AA$11,1)))="ZB")),SUM(AB14:AB110),0))</f>
        <v>0</v>
      </c>
      <c r="AC125" s="94" t="str">
        <f>(IF(AE125&gt;0,CONCATENATE(LEFT(AD$11,(SEARCH("_",AD$11,1)-1)),"_","Z24X")," "))</f>
        <v xml:space="preserve"> </v>
      </c>
      <c r="AD125" s="94"/>
      <c r="AE125" s="25">
        <f>IF(OR(ISBLANK(AD$11),ISERR(SEARCH("_",AD$11,1))),0,IF(AND(AND(LEFT(AD$11,(SEARCH("_",AD$11,1)-1))&lt;&gt;"E",LEFT(AD$11,(SEARCH("_",AD$11,1)-1))&lt;&gt;"P",NOT(ISNUMBER(SEARCH("ZC18X",AD$11,1))),NOT(ISNUMBER(SEARCH("KM8X",AD$11,1))),NOT(ISNUMBER(SEARCH("Z18X",AD$11,1))),NOT(ISNUMBER(SEARCH("TA12X",AD$11,1))),NOT(ISNUMBER(SEARCH("MAXS5X",AD$11,1))),NOT(ISNUMBER(SEARCH("MA5X",AD$11,1))),NOT(ISNUMBER(SEARCH("PM6X",AD$11,1))),NOT(ISNUMBER(SEARCH("TA12X",AD$11,1))),NOT(ISNUMBER(SEARCH("TK5X",AD$11,1))),AD$11&lt;&gt;"SK_gulsnis",AD$11&lt;&gt;"B_KM10X",AD$11&lt;&gt;"B_FI18X",AD$11&lt;&gt;"SK_PM",AD$11&lt;&gt;"B_FI16X18",AD$11&lt;&gt;"A_TK5X",AD$11&lt;&gt;"A_MA5X",AD$11&lt;&gt;"A_TA12X",AD$11&lt;&gt;"A_PM6X",AD$11&lt;&gt;"SK_Malka",AD$11&lt;&gt;"SK_ZB",LEFT(AD$11,(SEARCH("_",AD$11,1)-1))&lt;&gt;"Os",LEFT(AD$11,(SEARCH("_",AD$11,1)-1))&lt;&gt;"Oz",AD$11&lt;&gt;"B_18&lt;"),OR(ISNUMBER(SEARCH("X",AD$11,1)),ISNUMBER(SEARCH("&lt;",AD$11,1)),RIGHT(AD$11,(LEN(AD$11)-SEARCH("_",AD$11,1)))="ZB")),SUM(AE14:AE110),0))</f>
        <v>0</v>
      </c>
      <c r="AF125" s="94" t="str">
        <f>(IF(AH125&gt;0,CONCATENATE(LEFT(AG$11,(SEARCH("_",AG$11,1)-1)),"_","Z24X")," "))</f>
        <v xml:space="preserve"> </v>
      </c>
      <c r="AG125" s="94"/>
      <c r="AH125" s="25">
        <f>IF(OR(ISBLANK(AG$11),ISERR(SEARCH("_",AG$11,1))),0,IF(AND(AND(LEFT(AG$11,(SEARCH("_",AG$11,1)-1))&lt;&gt;"E",LEFT(AG$11,(SEARCH("_",AG$11,1)-1))&lt;&gt;"P",NOT(ISNUMBER(SEARCH("ZC18X",AG$11,1))),NOT(ISNUMBER(SEARCH("KM8X",AG$11,1))),NOT(ISNUMBER(SEARCH("Z18X",AG$11,1))),NOT(ISNUMBER(SEARCH("TA12X",AG$11,1))),NOT(ISNUMBER(SEARCH("MAXS5X",AG$11,1))),NOT(ISNUMBER(SEARCH("MA5X",AG$11,1))),NOT(ISNUMBER(SEARCH("PM6X",AG$11,1))),NOT(ISNUMBER(SEARCH("TA12X",AG$11,1))),NOT(ISNUMBER(SEARCH("TK5X",AG$11,1))),AG$11&lt;&gt;"SK_gulsnis",AG$11&lt;&gt;"B_KM10X",AG$11&lt;&gt;"B_FI18X",AG$11&lt;&gt;"SK_PM",AG$11&lt;&gt;"B_FI16X18",AG$11&lt;&gt;"A_TK5X",AG$11&lt;&gt;"A_MA5X",AG$11&lt;&gt;"A_TA12X",AG$11&lt;&gt;"A_PM6X",AG$11&lt;&gt;"SK_Malka",AG$11&lt;&gt;"SK_ZB",LEFT(AG$11,(SEARCH("_",AG$11,1)-1))&lt;&gt;"Os",LEFT(AG$11,(SEARCH("_",AG$11,1)-1))&lt;&gt;"Oz",AG$11&lt;&gt;"B_18&lt;"),OR(ISNUMBER(SEARCH("X",AG$11,1)),ISNUMBER(SEARCH("&lt;",AG$11,1)),RIGHT(AG$11,(LEN(AG$11)-SEARCH("_",AG$11,1)))="ZB")),SUM(AH14:AH110),0))</f>
        <v>0</v>
      </c>
    </row>
    <row r="126" spans="1:34" x14ac:dyDescent="0.25">
      <c r="A126" s="24"/>
      <c r="B126" s="94" t="str">
        <f>(IF(D126&gt;0,CONCATENATE(LEFT(C$11,(SEARCH("_",C$11,1)-1)),"_","ZB28X")," "))</f>
        <v xml:space="preserve"> </v>
      </c>
      <c r="C126" s="94"/>
      <c r="D126" s="25">
        <f>IF(OR(ISBLANK(C$11),ISERR(SEARCH("_",C$11,1))),0,IF(AND(OR(LEFT(C$11,(SEARCH("_",C$11,1)-1))="E",LEFT(C$11,(SEARCH("_",C$11,1)-1))="P",C$11="SK_ZB"),NOT(ISNUMBER(SEARCH("ZC18X",C$11,1))),NOT(ISNUMBER(SEARCH("TK5X",C$11,1))),NOT(ISNUMBER(SEARCH("TA12X",C$11,1))),NOT(ISNUMBER(SEARCH("PM6X",C$11,1))),NOT(ISNUMBER(SEARCH("ST18X24",C$11,1))),NOT(ISNUMBER(SEARCH("ST14X18",C$11,1))),NOT(ISNUMBER(SEARCH("MAXS5X",C$11,1))),NOT(ISNUMBER(SEARCH("BB32X",C$11,1))),NOT(ISNUMBER(SEARCH("MI6X12",C$11,1))),NOT(ISNUMBER(SEARCH("MA5X",C$11,1))),OR(ISNUMBER(SEARCH("X",C$11,1)),ISNUMBER(SEARCH("&lt;",C$11,1)),RIGHT(C$11,(LEN(C$11)-SEARCH("_",C$11,1)))="ZB")),SUM(D38:D110),0))</f>
        <v>0</v>
      </c>
      <c r="E126" s="94" t="str">
        <f>(IF(G126&gt;0,CONCATENATE(LEFT(F$11,(SEARCH("_",F$11,1)-1)),"_","ZB28X")," "))</f>
        <v xml:space="preserve"> </v>
      </c>
      <c r="F126" s="94"/>
      <c r="G126" s="25">
        <f>IF(OR(ISBLANK(F$11),ISERR(SEARCH("_",F$11,1))),0,IF(AND(OR(LEFT(F$11,(SEARCH("_",F$11,1)-1))="E",LEFT(F$11,(SEARCH("_",F$11,1)-1))="P",F$11="SK_ZB"),NOT(ISNUMBER(SEARCH("ZC18X",F$11,1))),NOT(ISNUMBER(SEARCH("TK5X",F$11,1))),NOT(ISNUMBER(SEARCH("TA12X",F$11,1))),NOT(ISNUMBER(SEARCH("PM6X",F$11,1))),NOT(ISNUMBER(SEARCH("ST18X24",F$11,1))),NOT(ISNUMBER(SEARCH("ST14X18",F$11,1))),NOT(ISNUMBER(SEARCH("MAXS5X",F$11,1))),NOT(ISNUMBER(SEARCH("BB32X",F$11,1))),NOT(ISNUMBER(SEARCH("MI6X12",F$11,1))),NOT(ISNUMBER(SEARCH("MA5X",F$11,1))),OR(ISNUMBER(SEARCH("X",F$11,1)),ISNUMBER(SEARCH("&lt;",F$11,1)),RIGHT(F$11,(LEN(F$11)-SEARCH("_",F$11,1)))="ZB")),SUM(G38:G110),0))</f>
        <v>0</v>
      </c>
      <c r="H126" s="94" t="str">
        <f>(IF(J126&gt;0,CONCATENATE(LEFT(I$11,(SEARCH("_",I$11,1)-1)),"_","ZB28X")," "))</f>
        <v xml:space="preserve"> </v>
      </c>
      <c r="I126" s="94"/>
      <c r="J126" s="25">
        <f>IF(OR(ISBLANK(I$11),ISERR(SEARCH("_",I$11,1))),0,IF(AND(OR(LEFT(I$11,(SEARCH("_",I$11,1)-1))="E",LEFT(I$11,(SEARCH("_",I$11,1)-1))="P",I$11="SK_ZB"),NOT(ISNUMBER(SEARCH("ZC18X",I$11,1))),NOT(ISNUMBER(SEARCH("TK5X",I$11,1))),NOT(ISNUMBER(SEARCH("TA12X",I$11,1))),NOT(ISNUMBER(SEARCH("PM6X",I$11,1))),NOT(ISNUMBER(SEARCH("ST18X24",I$11,1))),NOT(ISNUMBER(SEARCH("ST14X18",I$11,1))),NOT(ISNUMBER(SEARCH("MAXS5X",I$11,1))),NOT(ISNUMBER(SEARCH("BB32X",I$11,1))),NOT(ISNUMBER(SEARCH("MI6X12",I$11,1))),NOT(ISNUMBER(SEARCH("MA5X",I$11,1))),OR(ISNUMBER(SEARCH("X",I$11,1)),ISNUMBER(SEARCH("&lt;",I$11,1)),RIGHT(I$11,(LEN(I$11)-SEARCH("_",I$11,1)))="ZB")),SUM(J38:J110),0))</f>
        <v>0</v>
      </c>
      <c r="K126" s="94" t="str">
        <f>(IF(M126&gt;0,CONCATENATE(LEFT(L$11,(SEARCH("_",L$11,1)-1)),"_","ZB28X")," "))</f>
        <v xml:space="preserve"> </v>
      </c>
      <c r="L126" s="94"/>
      <c r="M126" s="25">
        <f>IF(OR(ISBLANK(L$11),ISERR(SEARCH("_",L$11,1))),0,IF(AND(OR(LEFT(L$11,(SEARCH("_",L$11,1)-1))="E",LEFT(L$11,(SEARCH("_",L$11,1)-1))="P",L$11="SK_ZB"),NOT(ISNUMBER(SEARCH("ZC18X",L$11,1))),NOT(ISNUMBER(SEARCH("TK5X",L$11,1))),NOT(ISNUMBER(SEARCH("TA12X",L$11,1))),NOT(ISNUMBER(SEARCH("PM6X",L$11,1))),NOT(ISNUMBER(SEARCH("ST18X24",L$11,1))),NOT(ISNUMBER(SEARCH("ST14X18",L$11,1))),NOT(ISNUMBER(SEARCH("MAXS5X",L$11,1))),NOT(ISNUMBER(SEARCH("BB32X",L$11,1))),NOT(ISNUMBER(SEARCH("MI6X12",L$11,1))),NOT(ISNUMBER(SEARCH("MA5X",L$11,1))),OR(ISNUMBER(SEARCH("X",L$11,1)),ISNUMBER(SEARCH("&lt;",L$11,1)),RIGHT(L$11,(LEN(L$11)-SEARCH("_",L$11,1)))="ZB")),SUM(M38:M110),0))</f>
        <v>0</v>
      </c>
      <c r="N126" s="94" t="str">
        <f>(IF(P126&gt;0,CONCATENATE(LEFT(O$11,(SEARCH("_",O$11,1)-1)),"_","ZB28X")," "))</f>
        <v xml:space="preserve"> </v>
      </c>
      <c r="O126" s="94"/>
      <c r="P126" s="25">
        <f>IF(OR(ISBLANK(O$11),ISERR(SEARCH("_",O$11,1))),0,IF(AND(OR(LEFT(O$11,(SEARCH("_",O$11,1)-1))="E",LEFT(O$11,(SEARCH("_",O$11,1)-1))="P",O$11="SK_ZB"),NOT(ISNUMBER(SEARCH("ZC18X",O$11,1))),NOT(ISNUMBER(SEARCH("TK5X",O$11,1))),NOT(ISNUMBER(SEARCH("TA12X",O$11,1))),NOT(ISNUMBER(SEARCH("PM6X",O$11,1))),NOT(ISNUMBER(SEARCH("ST18X24",O$11,1))),NOT(ISNUMBER(SEARCH("ST14X18",O$11,1))),NOT(ISNUMBER(SEARCH("MAXS5X",O$11,1))),NOT(ISNUMBER(SEARCH("BB32X",O$11,1))),NOT(ISNUMBER(SEARCH("MI6X12",O$11,1))),NOT(ISNUMBER(SEARCH("MA5X",O$11,1))),OR(ISNUMBER(SEARCH("X",O$11,1)),ISNUMBER(SEARCH("&lt;",O$11,1)),RIGHT(O$11,(LEN(O$11)-SEARCH("_",O$11,1)))="ZB")),SUM(P38:P110),0))</f>
        <v>0</v>
      </c>
      <c r="Q126" s="94" t="str">
        <f>(IF(S126&gt;0,CONCATENATE(LEFT(R$11,(SEARCH("_",R$11,1)-1)),"_","ZB28X")," "))</f>
        <v xml:space="preserve"> </v>
      </c>
      <c r="R126" s="94"/>
      <c r="S126" s="25">
        <f>IF(OR(ISBLANK(R$11),ISERR(SEARCH("_",R$11,1))),0,IF(AND(OR(LEFT(R$11,(SEARCH("_",R$11,1)-1))="E",LEFT(R$11,(SEARCH("_",R$11,1)-1))="P",R$11="SK_ZB"),NOT(ISNUMBER(SEARCH("ZC18X",R$11,1))),NOT(ISNUMBER(SEARCH("TK5X",R$11,1))),NOT(ISNUMBER(SEARCH("TA12X",R$11,1))),NOT(ISNUMBER(SEARCH("PM6X",R$11,1))),NOT(ISNUMBER(SEARCH("ST18X24",R$11,1))),NOT(ISNUMBER(SEARCH("ST14X18",R$11,1))),NOT(ISNUMBER(SEARCH("MAXS5X",R$11,1))),NOT(ISNUMBER(SEARCH("BB32X",R$11,1))),NOT(ISNUMBER(SEARCH("MI6X12",R$11,1))),NOT(ISNUMBER(SEARCH("MA5X",R$11,1))),OR(ISNUMBER(SEARCH("X",R$11,1)),ISNUMBER(SEARCH("&lt;",R$11,1)),RIGHT(R$11,(LEN(R$11)-SEARCH("_",R$11,1)))="ZB")),SUM(S38:S110),0))</f>
        <v>0</v>
      </c>
      <c r="T126" s="94" t="str">
        <f>(IF(V126&gt;0,CONCATENATE(LEFT(U$11,(SEARCH("_",U$11,1)-1)),"_","ZB28X")," "))</f>
        <v xml:space="preserve"> </v>
      </c>
      <c r="U126" s="94"/>
      <c r="V126" s="25">
        <f>IF(OR(ISBLANK(U$11),ISERR(SEARCH("_",U$11,1))),0,IF(AND(OR(LEFT(U$11,(SEARCH("_",U$11,1)-1))="E",LEFT(U$11,(SEARCH("_",U$11,1)-1))="P",U$11="SK_ZB"),NOT(ISNUMBER(SEARCH("ZC18X",U$11,1))),NOT(ISNUMBER(SEARCH("TK5X",U$11,1))),NOT(ISNUMBER(SEARCH("TA12X",U$11,1))),NOT(ISNUMBER(SEARCH("PM6X",U$11,1))),NOT(ISNUMBER(SEARCH("ST18X24",U$11,1))),NOT(ISNUMBER(SEARCH("ST14X18",U$11,1))),NOT(ISNUMBER(SEARCH("MAXS5X",U$11,1))),NOT(ISNUMBER(SEARCH("BB32X",U$11,1))),NOT(ISNUMBER(SEARCH("MI6X12",U$11,1))),NOT(ISNUMBER(SEARCH("MA5X",U$11,1))),OR(ISNUMBER(SEARCH("X",U$11,1)),ISNUMBER(SEARCH("&lt;",U$11,1)),RIGHT(U$11,(LEN(U$11)-SEARCH("_",U$11,1)))="ZB")),SUM(V38:V110),0))</f>
        <v>0</v>
      </c>
      <c r="W126" s="94" t="str">
        <f>(IF(Y126&gt;0,CONCATENATE(LEFT(X$11,(SEARCH("_",X$11,1)-1)),"_","ZB28X")," "))</f>
        <v xml:space="preserve"> </v>
      </c>
      <c r="X126" s="94"/>
      <c r="Y126" s="25">
        <f>IF(OR(ISBLANK(X$11),ISERR(SEARCH("_",X$11,1))),0,IF(AND(OR(LEFT(X$11,(SEARCH("_",X$11,1)-1))="E",LEFT(X$11,(SEARCH("_",X$11,1)-1))="P",X$11="SK_ZB"),NOT(ISNUMBER(SEARCH("ZC18X",X$11,1))),NOT(ISNUMBER(SEARCH("TK5X",X$11,1))),NOT(ISNUMBER(SEARCH("TA12X",X$11,1))),NOT(ISNUMBER(SEARCH("PM6X",X$11,1))),NOT(ISNUMBER(SEARCH("ST18X24",X$11,1))),NOT(ISNUMBER(SEARCH("ST14X18",X$11,1))),NOT(ISNUMBER(SEARCH("MAXS5X",X$11,1))),NOT(ISNUMBER(SEARCH("BB32X",X$11,1))),NOT(ISNUMBER(SEARCH("MI6X12",X$11,1))),NOT(ISNUMBER(SEARCH("MA5X",X$11,1))),OR(ISNUMBER(SEARCH("X",X$11,1)),ISNUMBER(SEARCH("&lt;",X$11,1)),RIGHT(X$11,(LEN(X$11)-SEARCH("_",X$11,1)))="ZB")),SUM(Y38:Y110),0))</f>
        <v>0</v>
      </c>
      <c r="Z126" s="94" t="str">
        <f>(IF(AB126&gt;0,CONCATENATE(LEFT(AA$11,(SEARCH("_",AA$11,1)-1)),"_","ZB28X")," "))</f>
        <v xml:space="preserve"> </v>
      </c>
      <c r="AA126" s="94"/>
      <c r="AB126" s="25">
        <f>IF(OR(ISBLANK(AA$11),ISERR(SEARCH("_",AA$11,1))),0,IF(AND(OR(LEFT(AA$11,(SEARCH("_",AA$11,1)-1))="E",LEFT(AA$11,(SEARCH("_",AA$11,1)-1))="P",AA$11="SK_ZB"),NOT(ISNUMBER(SEARCH("ZC18X",AA$11,1))),NOT(ISNUMBER(SEARCH("TK5X",AA$11,1))),NOT(ISNUMBER(SEARCH("TA12X",AA$11,1))),NOT(ISNUMBER(SEARCH("PM6X",AA$11,1))),NOT(ISNUMBER(SEARCH("ST18X24",AA$11,1))),NOT(ISNUMBER(SEARCH("ST14X18",AA$11,1))),NOT(ISNUMBER(SEARCH("MAXS5X",AA$11,1))),NOT(ISNUMBER(SEARCH("BB32X",AA$11,1))),NOT(ISNUMBER(SEARCH("MI6X12",AA$11,1))),NOT(ISNUMBER(SEARCH("MA5X",AA$11,1))),OR(ISNUMBER(SEARCH("X",AA$11,1)),ISNUMBER(SEARCH("&lt;",AA$11,1)),RIGHT(AA$11,(LEN(AA$11)-SEARCH("_",AA$11,1)))="ZB")),SUM(AB38:AB110),0))</f>
        <v>0</v>
      </c>
      <c r="AC126" s="94" t="str">
        <f>(IF(AE126&gt;0,CONCATENATE(LEFT(AD$11,(SEARCH("_",AD$11,1)-1)),"_","ZB28X")," "))</f>
        <v xml:space="preserve"> </v>
      </c>
      <c r="AD126" s="94"/>
      <c r="AE126" s="25">
        <f>IF(OR(ISBLANK(AD$11),ISERR(SEARCH("_",AD$11,1))),0,IF(AND(OR(LEFT(AD$11,(SEARCH("_",AD$11,1)-1))="E",LEFT(AD$11,(SEARCH("_",AD$11,1)-1))="P",AD$11="SK_ZB"),NOT(ISNUMBER(SEARCH("ZC18X",AD$11,1))),NOT(ISNUMBER(SEARCH("TK5X",AD$11,1))),NOT(ISNUMBER(SEARCH("TA12X",AD$11,1))),NOT(ISNUMBER(SEARCH("PM6X",AD$11,1))),NOT(ISNUMBER(SEARCH("ST18X24",AD$11,1))),NOT(ISNUMBER(SEARCH("ST14X18",AD$11,1))),NOT(ISNUMBER(SEARCH("MAXS5X",AD$11,1))),NOT(ISNUMBER(SEARCH("BB32X",AD$11,1))),NOT(ISNUMBER(SEARCH("MI6X12",AD$11,1))),NOT(ISNUMBER(SEARCH("MA5X",AD$11,1))),OR(ISNUMBER(SEARCH("X",AD$11,1)),ISNUMBER(SEARCH("&lt;",AD$11,1)),RIGHT(AD$11,(LEN(AD$11)-SEARCH("_",AD$11,1)))="ZB")),SUM(AE38:AE110),0))</f>
        <v>0</v>
      </c>
      <c r="AF126" s="94" t="str">
        <f>(IF(AH126&gt;0,CONCATENATE(LEFT(AG$11,(SEARCH("_",AG$11,1)-1)),"_","ZB28X")," "))</f>
        <v xml:space="preserve"> </v>
      </c>
      <c r="AG126" s="94"/>
      <c r="AH126" s="25">
        <f>IF(OR(ISBLANK(AG$11),ISERR(SEARCH("_",AG$11,1))),0,IF(AND(OR(LEFT(AG$11,(SEARCH("_",AG$11,1)-1))="E",LEFT(AG$11,(SEARCH("_",AG$11,1)-1))="P",AG$11="SK_ZB"),NOT(ISNUMBER(SEARCH("ZC18X",AG$11,1))),NOT(ISNUMBER(SEARCH("TK5X",AG$11,1))),NOT(ISNUMBER(SEARCH("TA12X",AG$11,1))),NOT(ISNUMBER(SEARCH("PM6X",AG$11,1))),NOT(ISNUMBER(SEARCH("ST18X24",AG$11,1))),NOT(ISNUMBER(SEARCH("ST14X18",AG$11,1))),NOT(ISNUMBER(SEARCH("MAXS5X",AG$11,1))),NOT(ISNUMBER(SEARCH("BB32X",AG$11,1))),NOT(ISNUMBER(SEARCH("MI6X12",AG$11,1))),NOT(ISNUMBER(SEARCH("MA5X",AG$11,1))),OR(ISNUMBER(SEARCH("X",AG$11,1)),ISNUMBER(SEARCH("&lt;",AG$11,1)),RIGHT(AG$11,(LEN(AG$11)-SEARCH("_",AG$11,1)))="ZB")),SUM(AH38:AH110),0))</f>
        <v>0</v>
      </c>
    </row>
    <row r="127" spans="1:34" x14ac:dyDescent="0.25">
      <c r="A127" s="24"/>
      <c r="B127" s="94" t="str">
        <f>(IF(D127&gt;0,CONCATENATE(LEFT(C$11,(SEARCH("_",C$11,1)-1)),"_","FI18X")," "))</f>
        <v xml:space="preserve"> </v>
      </c>
      <c r="C127" s="94"/>
      <c r="D127" s="25">
        <f>IF(OR(ISBLANK(C$11),ISERR(SEARCH("_",C$11,1))),0,IF(OR(RIGHT(C$11,(LEN(C$11)-SEARCH("_",C$11,1)))="Finieris",RIGHT(C$11,(LEN(C$11)-SEARCH("_",C$11,1)))="FIB",RIGHT(C$11,(LEN(C$11)-SEARCH("_",C$11,1)))="FI18X"),SUM(D14:D110),0))</f>
        <v>0</v>
      </c>
      <c r="E127" s="94" t="str">
        <f>(IF(G127&gt;0,CONCATENATE(LEFT(F$11,(SEARCH("_",F$11,1)-1)),"_","FI18X")," "))</f>
        <v xml:space="preserve"> </v>
      </c>
      <c r="F127" s="94"/>
      <c r="G127" s="25">
        <f>IF(OR(ISBLANK(F$11),ISERR(SEARCH("_",F$11,1))),0,IF(OR(RIGHT(F$11,(LEN(F$11)-SEARCH("_",F$11,1)))="Finieris",RIGHT(F$11,(LEN(F$11)-SEARCH("_",F$11,1)))="FIB",RIGHT(F$11,(LEN(F$11)-SEARCH("_",F$11,1)))="FI18X"),SUM(G14:G110),0))</f>
        <v>0</v>
      </c>
      <c r="H127" s="94" t="str">
        <f>(IF(J127&gt;0,CONCATENATE(LEFT(I$11,(SEARCH("_",I$11,1)-1)),"_","FI18X")," "))</f>
        <v xml:space="preserve"> </v>
      </c>
      <c r="I127" s="94"/>
      <c r="J127" s="25">
        <f>IF(OR(ISBLANK(I$11),ISERR(SEARCH("_",I$11,1))),0,IF(OR(RIGHT(I$11,(LEN(I$11)-SEARCH("_",I$11,1)))="Finieris",RIGHT(I$11,(LEN(I$11)-SEARCH("_",I$11,1)))="FIB",RIGHT(I$11,(LEN(I$11)-SEARCH("_",I$11,1)))="FI18X"),SUM(J14:J110),0))</f>
        <v>0</v>
      </c>
      <c r="K127" s="94" t="str">
        <f>(IF(M127&gt;0,CONCATENATE(LEFT(L$11,(SEARCH("_",L$11,1)-1)),"_","FI18X")," "))</f>
        <v xml:space="preserve"> </v>
      </c>
      <c r="L127" s="94"/>
      <c r="M127" s="25">
        <f>IF(OR(ISBLANK(L$11),ISERR(SEARCH("_",L$11,1))),0,IF(OR(RIGHT(L$11,(LEN(L$11)-SEARCH("_",L$11,1)))="Finieris",RIGHT(L$11,(LEN(L$11)-SEARCH("_",L$11,1)))="FIB",RIGHT(L$11,(LEN(L$11)-SEARCH("_",L$11,1)))="FI18X"),SUM(M14:M110),0))</f>
        <v>0</v>
      </c>
      <c r="N127" s="94" t="str">
        <f>(IF(P127&gt;0,CONCATENATE(LEFT(O$11,(SEARCH("_",O$11,1)-1)),"_","FI18X")," "))</f>
        <v xml:space="preserve"> </v>
      </c>
      <c r="O127" s="94"/>
      <c r="P127" s="25">
        <f>IF(OR(ISBLANK(O$11),ISERR(SEARCH("_",O$11,1))),0,IF(OR(RIGHT(O$11,(LEN(O$11)-SEARCH("_",O$11,1)))="Finieris",RIGHT(O$11,(LEN(O$11)-SEARCH("_",O$11,1)))="FIB",RIGHT(O$11,(LEN(O$11)-SEARCH("_",O$11,1)))="FI18X"),SUM(P14:P110),0))</f>
        <v>0</v>
      </c>
      <c r="Q127" s="94" t="str">
        <f>(IF(S127&gt;0,CONCATENATE(LEFT(R$11,(SEARCH("_",R$11,1)-1)),"_","FI18X")," "))</f>
        <v xml:space="preserve"> </v>
      </c>
      <c r="R127" s="94"/>
      <c r="S127" s="25">
        <f>IF(OR(ISBLANK(R$11),ISERR(SEARCH("_",R$11,1))),0,IF(OR(RIGHT(R$11,(LEN(R$11)-SEARCH("_",R$11,1)))="Finieris",RIGHT(R$11,(LEN(R$11)-SEARCH("_",R$11,1)))="FIB",RIGHT(R$11,(LEN(R$11)-SEARCH("_",R$11,1)))="FI18X"),SUM(S14:S110),0))</f>
        <v>0</v>
      </c>
      <c r="T127" s="94" t="str">
        <f>(IF(V127&gt;0,CONCATENATE(LEFT(U$11,(SEARCH("_",U$11,1)-1)),"_","FI18X")," "))</f>
        <v xml:space="preserve"> </v>
      </c>
      <c r="U127" s="94"/>
      <c r="V127" s="25">
        <f>IF(OR(ISBLANK(U$11),ISERR(SEARCH("_",U$11,1))),0,IF(OR(RIGHT(U$11,(LEN(U$11)-SEARCH("_",U$11,1)))="Finieris",RIGHT(U$11,(LEN(U$11)-SEARCH("_",U$11,1)))="FIB",RIGHT(U$11,(LEN(U$11)-SEARCH("_",U$11,1)))="FI18X"),SUM(V14:V110),0))</f>
        <v>0</v>
      </c>
      <c r="W127" s="94" t="str">
        <f>(IF(Y127&gt;0,CONCATENATE(LEFT(X$11,(SEARCH("_",X$11,1)-1)),"_","FI18X")," "))</f>
        <v xml:space="preserve"> </v>
      </c>
      <c r="X127" s="94"/>
      <c r="Y127" s="25">
        <f>IF(OR(ISBLANK(X$11),ISERR(SEARCH("_",X$11,1))),0,IF(OR(RIGHT(X$11,(LEN(X$11)-SEARCH("_",X$11,1)))="Finieris",RIGHT(X$11,(LEN(X$11)-SEARCH("_",X$11,1)))="FIB",RIGHT(X$11,(LEN(X$11)-SEARCH("_",X$11,1)))="FI18X"),SUM(Y14:Y110),0))</f>
        <v>0</v>
      </c>
      <c r="Z127" s="94" t="str">
        <f>(IF(AB127&gt;0,CONCATENATE(LEFT(AA$11,(SEARCH("_",AA$11,1)-1)),"_","FI18X")," "))</f>
        <v xml:space="preserve"> </v>
      </c>
      <c r="AA127" s="94"/>
      <c r="AB127" s="25">
        <f>IF(OR(ISBLANK(AA$11),ISERR(SEARCH("_",AA$11,1))),0,IF(OR(RIGHT(AA$11,(LEN(AA$11)-SEARCH("_",AA$11,1)))="Finieris",RIGHT(AA$11,(LEN(AA$11)-SEARCH("_",AA$11,1)))="FIB",RIGHT(AA$11,(LEN(AA$11)-SEARCH("_",AA$11,1)))="FI18X"),SUM(AB14:AB110),0))</f>
        <v>0</v>
      </c>
      <c r="AC127" s="94" t="str">
        <f>(IF(AE127&gt;0,CONCATENATE(LEFT(AD$11,(SEARCH("_",AD$11,1)-1)),"_","FI18X")," "))</f>
        <v xml:space="preserve"> </v>
      </c>
      <c r="AD127" s="94"/>
      <c r="AE127" s="25">
        <f>IF(OR(ISBLANK(AD$11),ISERR(SEARCH("_",AD$11,1))),0,IF(OR(RIGHT(AD$11,(LEN(AD$11)-SEARCH("_",AD$11,1)))="Finieris",RIGHT(AD$11,(LEN(AD$11)-SEARCH("_",AD$11,1)))="FIB",RIGHT(AD$11,(LEN(AD$11)-SEARCH("_",AD$11,1)))="FI18X"),SUM(AE14:AE110),0))</f>
        <v>0</v>
      </c>
      <c r="AF127" s="94" t="str">
        <f>(IF(AH127&gt;0,CONCATENATE(LEFT(AG$11,(SEARCH("_",AG$11,1)-1)),"_","FI18X")," "))</f>
        <v xml:space="preserve"> </v>
      </c>
      <c r="AG127" s="94"/>
      <c r="AH127" s="25">
        <f>IF(OR(ISBLANK(AG$11),ISERR(SEARCH("_",AG$11,1))),0,IF(OR(RIGHT(AG$11,(LEN(AG$11)-SEARCH("_",AG$11,1)))="Finieris",RIGHT(AG$11,(LEN(AG$11)-SEARCH("_",AG$11,1)))="FIB",RIGHT(AG$11,(LEN(AG$11)-SEARCH("_",AG$11,1)))="FI18X"),SUM(AH14:AH110),0))</f>
        <v>0</v>
      </c>
    </row>
    <row r="128" spans="1:34" x14ac:dyDescent="0.25">
      <c r="A128" s="24"/>
      <c r="B128" s="94" t="str">
        <f>(IF(D128&gt;0,CONCATENATE(LEFT(C$11,(SEARCH("_",C$11,1)-1)),"_","FI16X18")," "))</f>
        <v xml:space="preserve"> </v>
      </c>
      <c r="C128" s="94"/>
      <c r="D128" s="25">
        <f>IF(OR(ISBLANK(C$11),ISERR(SEARCH("_",C$11,1))),0,IF(OR(RIGHT(C$11,(LEN(C$11)-SEARCH("_",C$11,1)))="Finieris",RIGHT(C$11,(LEN(C$11)-SEARCH("_",C$11,1)))="FIB",RIGHT(C$11,(LEN(C$11)-SEARCH("_",C$11,1)))="FI16X18"),SUM(D14:D110),0))</f>
        <v>0</v>
      </c>
      <c r="E128" s="94" t="str">
        <f>(IF(G128&gt;0,CONCATENATE(LEFT(F$11,(SEARCH("_",F$11,1)-1)),"_","FI16X18")," "))</f>
        <v xml:space="preserve"> </v>
      </c>
      <c r="F128" s="94"/>
      <c r="G128" s="25">
        <f>IF(OR(ISBLANK(F$11),ISERR(SEARCH("_",F$11,1))),0,IF(OR(RIGHT(F$11,(LEN(F$11)-SEARCH("_",F$11,1)))="Finieris",RIGHT(F$11,(LEN(F$11)-SEARCH("_",F$11,1)))="FIB",RIGHT(F$11,(LEN(F$11)-SEARCH("_",F$11,1)))="FI16X18"),SUM(G14:G110),0))</f>
        <v>0</v>
      </c>
      <c r="H128" s="94" t="str">
        <f>(IF(J128&gt;0,CONCATENATE(LEFT(I$11,(SEARCH("_",I$11,1)-1)),"_","FI16X18")," "))</f>
        <v xml:space="preserve"> </v>
      </c>
      <c r="I128" s="94"/>
      <c r="J128" s="25">
        <f>IF(OR(ISBLANK(I$11),ISERR(SEARCH("_",I$11,1))),0,IF(OR(RIGHT(I$11,(LEN(I$11)-SEARCH("_",I$11,1)))="Finieris",RIGHT(I$11,(LEN(I$11)-SEARCH("_",I$11,1)))="FIB",RIGHT(I$11,(LEN(I$11)-SEARCH("_",I$11,1)))="FI16X18"),SUM(J14:J110),0))</f>
        <v>0</v>
      </c>
      <c r="K128" s="94" t="str">
        <f>(IF(M128&gt;0,CONCATENATE(LEFT(L$11,(SEARCH("_",L$11,1)-1)),"_","FI16X18")," "))</f>
        <v xml:space="preserve"> </v>
      </c>
      <c r="L128" s="94"/>
      <c r="M128" s="25">
        <f>IF(OR(ISBLANK(L$11),ISERR(SEARCH("_",L$11,1))),0,IF(OR(RIGHT(L$11,(LEN(L$11)-SEARCH("_",L$11,1)))="Finieris",RIGHT(L$11,(LEN(L$11)-SEARCH("_",L$11,1)))="FIB",RIGHT(L$11,(LEN(L$11)-SEARCH("_",L$11,1)))="FI16X18"),SUM(M14:M110),0))</f>
        <v>0</v>
      </c>
      <c r="N128" s="94" t="str">
        <f>(IF(P128&gt;0,CONCATENATE(LEFT(O$11,(SEARCH("_",O$11,1)-1)),"_","FI16X18")," "))</f>
        <v xml:space="preserve"> </v>
      </c>
      <c r="O128" s="94"/>
      <c r="P128" s="25">
        <f>IF(OR(ISBLANK(O$11),ISERR(SEARCH("_",O$11,1))),0,IF(OR(RIGHT(O$11,(LEN(O$11)-SEARCH("_",O$11,1)))="Finieris",RIGHT(O$11,(LEN(O$11)-SEARCH("_",O$11,1)))="FIB",RIGHT(O$11,(LEN(O$11)-SEARCH("_",O$11,1)))="FI16X18"),SUM(P14:P110),0))</f>
        <v>0</v>
      </c>
      <c r="Q128" s="94" t="str">
        <f>(IF(S128&gt;0,CONCATENATE(LEFT(R$11,(SEARCH("_",R$11,1)-1)),"_","FI16X18")," "))</f>
        <v xml:space="preserve"> </v>
      </c>
      <c r="R128" s="94"/>
      <c r="S128" s="25">
        <f>IF(OR(ISBLANK(R$11),ISERR(SEARCH("_",R$11,1))),0,IF(OR(RIGHT(R$11,(LEN(R$11)-SEARCH("_",R$11,1)))="Finieris",RIGHT(R$11,(LEN(R$11)-SEARCH("_",R$11,1)))="FIB",RIGHT(R$11,(LEN(R$11)-SEARCH("_",R$11,1)))="FI16X18"),SUM(S14:S110),0))</f>
        <v>0</v>
      </c>
      <c r="T128" s="94" t="str">
        <f>(IF(V128&gt;0,CONCATENATE(LEFT(U$11,(SEARCH("_",U$11,1)-1)),"_","FI16X18")," "))</f>
        <v xml:space="preserve"> </v>
      </c>
      <c r="U128" s="94"/>
      <c r="V128" s="25">
        <f>IF(OR(ISBLANK(U$11),ISERR(SEARCH("_",U$11,1))),0,IF(OR(RIGHT(U$11,(LEN(U$11)-SEARCH("_",U$11,1)))="Finieris",RIGHT(U$11,(LEN(U$11)-SEARCH("_",U$11,1)))="FIB",RIGHT(U$11,(LEN(U$11)-SEARCH("_",U$11,1)))="FI16X18"),SUM(V14:V110),0))</f>
        <v>0</v>
      </c>
      <c r="W128" s="94" t="str">
        <f>(IF(Y128&gt;0,CONCATENATE(LEFT(X$11,(SEARCH("_",X$11,1)-1)),"_","FI16X18")," "))</f>
        <v xml:space="preserve"> </v>
      </c>
      <c r="X128" s="94"/>
      <c r="Y128" s="25">
        <f>IF(OR(ISBLANK(X$11),ISERR(SEARCH("_",X$11,1))),0,IF(OR(RIGHT(X$11,(LEN(X$11)-SEARCH("_",X$11,1)))="Finieris",RIGHT(X$11,(LEN(X$11)-SEARCH("_",X$11,1)))="FIB",RIGHT(X$11,(LEN(X$11)-SEARCH("_",X$11,1)))="FI16X18"),SUM(Y14:Y110),0))</f>
        <v>0</v>
      </c>
      <c r="Z128" s="94" t="str">
        <f>(IF(AB128&gt;0,CONCATENATE(LEFT(AA$11,(SEARCH("_",AA$11,1)-1)),"_","FI16X18")," "))</f>
        <v xml:space="preserve"> </v>
      </c>
      <c r="AA128" s="94"/>
      <c r="AB128" s="25">
        <f>IF(OR(ISBLANK(AA$11),ISERR(SEARCH("_",AA$11,1))),0,IF(OR(RIGHT(AA$11,(LEN(AA$11)-SEARCH("_",AA$11,1)))="Finieris",RIGHT(AA$11,(LEN(AA$11)-SEARCH("_",AA$11,1)))="FIB",RIGHT(AA$11,(LEN(AA$11)-SEARCH("_",AA$11,1)))="FI16X18"),SUM(AB14:AB110),0))</f>
        <v>0</v>
      </c>
      <c r="AC128" s="94" t="str">
        <f>(IF(AE128&gt;0,CONCATENATE(LEFT(AD$11,(SEARCH("_",AD$11,1)-1)),"_","FI16X18")," "))</f>
        <v xml:space="preserve"> </v>
      </c>
      <c r="AD128" s="94"/>
      <c r="AE128" s="25">
        <f>IF(OR(ISBLANK(AD$11),ISERR(SEARCH("_",AD$11,1))),0,IF(OR(RIGHT(AD$11,(LEN(AD$11)-SEARCH("_",AD$11,1)))="Finieris",RIGHT(AD$11,(LEN(AD$11)-SEARCH("_",AD$11,1)))="FIB",RIGHT(AD$11,(LEN(AD$11)-SEARCH("_",AD$11,1)))="FI16X18"),SUM(AE14:AE110),0))</f>
        <v>0</v>
      </c>
      <c r="AF128" s="94" t="str">
        <f>(IF(AH128&gt;0,CONCATENATE(LEFT(AG$11,(SEARCH("_",AG$11,1)-1)),"_","FI16X18")," "))</f>
        <v xml:space="preserve"> </v>
      </c>
      <c r="AG128" s="94"/>
      <c r="AH128" s="25">
        <f>IF(OR(ISBLANK(AG$11),ISERR(SEARCH("_",AG$11,1))),0,IF(OR(RIGHT(AG$11,(LEN(AG$11)-SEARCH("_",AG$11,1)))="Finieris",RIGHT(AG$11,(LEN(AG$11)-SEARCH("_",AG$11,1)))="FIB",RIGHT(AG$11,(LEN(AG$11)-SEARCH("_",AG$11,1)))="FI16X18"),SUM(AH14:AH110),0))</f>
        <v>0</v>
      </c>
    </row>
    <row r="129" spans="1:34" x14ac:dyDescent="0.25">
      <c r="A129" s="24"/>
      <c r="B129" s="94" t="str">
        <f>IF(AND(D129&gt;0,ISNUMBER(SEARCH("_",C$11,1))),CONCATENATE(LEFT(C$11,(SEARCH("_",C$11,1)-1)),"_","MA5X"),IF(D129&gt;0,"MA5X"," "))</f>
        <v xml:space="preserve"> </v>
      </c>
      <c r="C129" s="94"/>
      <c r="D129" s="26">
        <f>IF(ISBLANK(C$11),0,IF(ISNUMBER(SEARCH("MA5X",C$11,1)),SUM(D14:D110),0))</f>
        <v>0</v>
      </c>
      <c r="E129" s="94" t="str">
        <f>IF(AND(G129&gt;0,ISNUMBER(SEARCH("_",F$11,1))),CONCATENATE(LEFT(F$11,(SEARCH("_",F$11,1)-1)),"_","MA5X"),IF(G129&gt;0,"MA5X"," "))</f>
        <v xml:space="preserve"> </v>
      </c>
      <c r="F129" s="94"/>
      <c r="G129" s="26">
        <f>IF(ISBLANK(F$11),0,IF(ISNUMBER(SEARCH("MA5X",F$11,1)),SUM(G14:G110),0))</f>
        <v>0</v>
      </c>
      <c r="H129" s="94" t="str">
        <f>IF(AND(J129&gt;0,ISNUMBER(SEARCH("_",I$11,1))),CONCATENATE(LEFT(I$11,(SEARCH("_",I$11,1)-1)),"_","MA5X"),IF(J129&gt;0,"MA5X"," "))</f>
        <v xml:space="preserve"> </v>
      </c>
      <c r="I129" s="94"/>
      <c r="J129" s="26">
        <f>IF(ISBLANK(I$11),0,IF(ISNUMBER(SEARCH("MA5X",I$11,1)),SUM(J14:J110),0))</f>
        <v>0</v>
      </c>
      <c r="K129" s="94" t="str">
        <f>IF(AND(M129&gt;0,ISNUMBER(SEARCH("_",L$11,1))),CONCATENATE(LEFT(L$11,(SEARCH("_",L$11,1)-1)),"_","MA5X"),IF(M129&gt;0,"MA5X"," "))</f>
        <v xml:space="preserve"> </v>
      </c>
      <c r="L129" s="94"/>
      <c r="M129" s="26">
        <f>IF(ISBLANK(L$11),0,IF(ISNUMBER(SEARCH("MA5X",L$11,1)),SUM(M14:M110),0))</f>
        <v>0</v>
      </c>
      <c r="N129" s="94" t="str">
        <f>IF(AND(P129&gt;0,ISNUMBER(SEARCH("_",O$11,1))),CONCATENATE(LEFT(O$11,(SEARCH("_",O$11,1)-1)),"_","MA5X"),IF(P129&gt;0,"MA5X"," "))</f>
        <v xml:space="preserve"> </v>
      </c>
      <c r="O129" s="94"/>
      <c r="P129" s="26">
        <f>IF(ISBLANK(O$11),0,IF(ISNUMBER(SEARCH("MA5X",O$11,1)),SUM(P14:P110),0))</f>
        <v>0</v>
      </c>
      <c r="Q129" s="94" t="str">
        <f>IF(AND(S129&gt;0,ISNUMBER(SEARCH("_",R$11,1))),CONCATENATE(LEFT(R$11,(SEARCH("_",R$11,1)-1)),"_","MA5X"),IF(S129&gt;0,"MA5X"," "))</f>
        <v xml:space="preserve"> </v>
      </c>
      <c r="R129" s="94"/>
      <c r="S129" s="26">
        <f>IF(ISBLANK(R$11),0,IF(ISNUMBER(SEARCH("MA5X",R$11,1)),SUM(S14:S110),0))</f>
        <v>0</v>
      </c>
      <c r="T129" s="94" t="str">
        <f>IF(AND(V129&gt;0,ISNUMBER(SEARCH("_",U$11,1))),CONCATENATE(LEFT(U$11,(SEARCH("_",U$11,1)-1)),"_","MA5X"),IF(V129&gt;0,"MA5X"," "))</f>
        <v xml:space="preserve"> </v>
      </c>
      <c r="U129" s="94"/>
      <c r="V129" s="26">
        <f>IF(ISBLANK(U$11),0,IF(ISNUMBER(SEARCH("MA5X",U$11,1)),SUM(V14:V110),0))</f>
        <v>0</v>
      </c>
      <c r="W129" s="94" t="str">
        <f>IF(AND(Y129&gt;0,ISNUMBER(SEARCH("_",X$11,1))),CONCATENATE(LEFT(X$11,(SEARCH("_",X$11,1)-1)),"_","MA5X"),IF(Y129&gt;0,"MA5X"," "))</f>
        <v xml:space="preserve"> </v>
      </c>
      <c r="X129" s="94"/>
      <c r="Y129" s="26">
        <f>IF(ISBLANK(X$11),0,IF(ISNUMBER(SEARCH("MA5X",X$11,1)),SUM(Y14:Y110),0))</f>
        <v>0</v>
      </c>
      <c r="Z129" s="94" t="str">
        <f>IF(AND(AB129&gt;0,ISNUMBER(SEARCH("_",AA$11,1))),CONCATENATE(LEFT(AA$11,(SEARCH("_",AA$11,1)-1)),"_","MA5X"),IF(AB129&gt;0,"MA5X"," "))</f>
        <v xml:space="preserve"> </v>
      </c>
      <c r="AA129" s="94"/>
      <c r="AB129" s="26">
        <f>IF(ISBLANK(AA$11),0,IF(ISNUMBER(SEARCH("MA5X",AA$11,1)),SUM(AB14:AB110),0))</f>
        <v>0</v>
      </c>
      <c r="AC129" s="94" t="str">
        <f>IF(AND(AE129&gt;0,ISNUMBER(SEARCH("_",AD$11,1))),CONCATENATE(LEFT(AD$11,(SEARCH("_",AD$11,1)-1)),"_","MA5X"),IF(AE129&gt;0,"MA5X"," "))</f>
        <v xml:space="preserve"> </v>
      </c>
      <c r="AD129" s="94"/>
      <c r="AE129" s="26">
        <f>IF(ISBLANK(AD$11),0,IF(ISNUMBER(SEARCH("MA5X",AD$11,1)),SUM(AE14:AE110),0))</f>
        <v>0</v>
      </c>
      <c r="AF129" s="94" t="str">
        <f>IF(AND(AH129&gt;0,ISNUMBER(SEARCH("_",AG$11,1))),CONCATENATE(LEFT(AG$11,(SEARCH("_",AG$11,1)-1)),"_","MA5X"),IF(AH129&gt;0,"MA5X"," "))</f>
        <v xml:space="preserve"> </v>
      </c>
      <c r="AG129" s="94"/>
      <c r="AH129" s="26">
        <f>IF(ISBLANK(AG$11),0,IF(ISNUMBER(SEARCH("MA5X",AG$11,1)),SUM(AH14:AH110),0))</f>
        <v>0</v>
      </c>
    </row>
    <row r="130" spans="1:34" x14ac:dyDescent="0.25">
      <c r="A130" s="24"/>
      <c r="B130" s="94" t="str">
        <f>IF(AND(D130&gt;0,ISNUMBER(SEARCH("_",C$11,1))),CONCATENATE(LEFT(C$11,(SEARCH("_",C$11,1)-1)),"_","TK5X"),IF(D130&gt;0,"TK5X"," "))</f>
        <v xml:space="preserve"> </v>
      </c>
      <c r="C130" s="94"/>
      <c r="D130" s="26">
        <f>IF(ISBLANK(C$11),0,IF(ISNUMBER(SEARCH("TK5X",C$11,1)),SUM(D14:D110),0))</f>
        <v>0</v>
      </c>
      <c r="E130" s="94" t="str">
        <f>IF(AND(G130&gt;0,ISNUMBER(SEARCH("_",F$11,1))),CONCATENATE(LEFT(F$11,(SEARCH("_",F$11,1)-1)),"_","TK5X"),IF(G130&gt;0,"TK5X"," "))</f>
        <v xml:space="preserve"> </v>
      </c>
      <c r="F130" s="94"/>
      <c r="G130" s="26">
        <f>IF(ISBLANK(F$11),0,IF(ISNUMBER(SEARCH("TK5X",F$11,1)),SUM(G14:G110),0))</f>
        <v>0</v>
      </c>
      <c r="H130" s="94" t="str">
        <f>IF(AND(J130&gt;0,ISNUMBER(SEARCH("_",I$11,1))),CONCATENATE(LEFT(I$11,(SEARCH("_",I$11,1)-1)),"_","TK5X"),IF(J130&gt;0,"TK5X"," "))</f>
        <v xml:space="preserve"> </v>
      </c>
      <c r="I130" s="94"/>
      <c r="J130" s="26">
        <f>IF(ISBLANK(I$11),0,IF(ISNUMBER(SEARCH("TK5X",I$11,1)),SUM(J14:J110),0))</f>
        <v>0</v>
      </c>
      <c r="K130" s="94" t="str">
        <f>IF(AND(M130&gt;0,ISNUMBER(SEARCH("_",L$11,1))),CONCATENATE(LEFT(L$11,(SEARCH("_",L$11,1)-1)),"_","TK5X"),IF(M130&gt;0,"TK5X"," "))</f>
        <v xml:space="preserve"> </v>
      </c>
      <c r="L130" s="94"/>
      <c r="M130" s="26">
        <f>IF(ISBLANK(L$11),0,IF(ISNUMBER(SEARCH("TK5X",L$11,1)),SUM(M14:M110),0))</f>
        <v>0</v>
      </c>
      <c r="N130" s="94" t="str">
        <f>IF(AND(P130&gt;0,ISNUMBER(SEARCH("_",O$11,1))),CONCATENATE(LEFT(O$11,(SEARCH("_",O$11,1)-1)),"_","TK5X"),IF(P130&gt;0,"TK5X"," "))</f>
        <v xml:space="preserve"> </v>
      </c>
      <c r="O130" s="94"/>
      <c r="P130" s="26">
        <f>IF(ISBLANK(O$11),0,IF(ISNUMBER(SEARCH("TK5X",O$11,1)),SUM(P14:P110),0))</f>
        <v>0</v>
      </c>
      <c r="Q130" s="94" t="str">
        <f>IF(AND(S130&gt;0,ISNUMBER(SEARCH("_",R$11,1))),CONCATENATE(LEFT(R$11,(SEARCH("_",R$11,1)-1)),"_","TK5X"),IF(S130&gt;0,"TK5X"," "))</f>
        <v xml:space="preserve"> </v>
      </c>
      <c r="R130" s="94"/>
      <c r="S130" s="26">
        <f>IF(ISBLANK(R$11),0,IF(ISNUMBER(SEARCH("TK5X",R$11,1)),SUM(S14:S110),0))</f>
        <v>0</v>
      </c>
      <c r="T130" s="94" t="str">
        <f>IF(AND(V130&gt;0,ISNUMBER(SEARCH("_",U$11,1))),CONCATENATE(LEFT(U$11,(SEARCH("_",U$11,1)-1)),"_","TK5X"),IF(V130&gt;0,"TK5X"," "))</f>
        <v xml:space="preserve"> </v>
      </c>
      <c r="U130" s="94"/>
      <c r="V130" s="26">
        <f>IF(ISBLANK(U$11),0,IF(ISNUMBER(SEARCH("TK5X",U$11,1)),SUM(V14:V110),0))</f>
        <v>0</v>
      </c>
      <c r="W130" s="94" t="str">
        <f>IF(AND(Y130&gt;0,ISNUMBER(SEARCH("_",X$11,1))),CONCATENATE(LEFT(X$11,(SEARCH("_",X$11,1)-1)),"_","TK5X"),IF(Y130&gt;0,"TK5X"," "))</f>
        <v xml:space="preserve"> </v>
      </c>
      <c r="X130" s="94"/>
      <c r="Y130" s="26">
        <f>IF(ISBLANK(X$11),0,IF(ISNUMBER(SEARCH("TK5X",X$11,1)),SUM(Y14:Y110),0))</f>
        <v>0</v>
      </c>
      <c r="Z130" s="94" t="str">
        <f>IF(AND(AB130&gt;0,ISNUMBER(SEARCH("_",AA$11,1))),CONCATENATE(LEFT(AA$11,(SEARCH("_",AA$11,1)-1)),"_","TK5X"),IF(AB130&gt;0,"TK5X"," "))</f>
        <v xml:space="preserve"> </v>
      </c>
      <c r="AA130" s="94"/>
      <c r="AB130" s="26">
        <f>IF(ISBLANK(AA$11),0,IF(ISNUMBER(SEARCH("TK5X",AA$11,1)),SUM(AB14:AB110),0))</f>
        <v>0</v>
      </c>
      <c r="AC130" s="94" t="str">
        <f>IF(AND(AE130&gt;0,ISNUMBER(SEARCH("_",AD$11,1))),CONCATENATE(LEFT(AD$11,(SEARCH("_",AD$11,1)-1)),"_","TK5X"),IF(AE130&gt;0,"TK5X"," "))</f>
        <v xml:space="preserve"> </v>
      </c>
      <c r="AD130" s="94"/>
      <c r="AE130" s="26">
        <f>IF(ISBLANK(AD$11),0,IF(ISNUMBER(SEARCH("TK5X",AD$11,1)),SUM(AE14:AE110),0))</f>
        <v>0</v>
      </c>
      <c r="AF130" s="94" t="str">
        <f>IF(AND(AH130&gt;0,ISNUMBER(SEARCH("_",AG$11,1))),CONCATENATE(LEFT(AG$11,(SEARCH("_",AG$11,1)-1)),"_","TK5X"),IF(AH130&gt;0,"TK5X"," "))</f>
        <v xml:space="preserve"> </v>
      </c>
      <c r="AG130" s="94"/>
      <c r="AH130" s="26">
        <f>IF(ISBLANK(AG$11),0,IF(ISNUMBER(SEARCH("TK5X",AG$11,1)),SUM(AH14:AH110),0))</f>
        <v>0</v>
      </c>
    </row>
    <row r="131" spans="1:34" x14ac:dyDescent="0.25">
      <c r="A131" s="24"/>
      <c r="B131" s="94" t="str">
        <f>(IF(D131&gt;0,CONCATENATE(LEFT(C$11,(SEARCH("_",C$11,1)-1)),"_","ZC18X")," "))</f>
        <v xml:space="preserve"> </v>
      </c>
      <c r="C131" s="94"/>
      <c r="D131" s="25">
        <f>IF(OR(ISBLANK(C$11),ISERR(SEARCH("_",C$11,1))),0,IF(RIGHT(C$11,(LEN(C$11)-SEARCH("_",C$11,1)))="ZC18X",SUM(D14:D110),0))</f>
        <v>0</v>
      </c>
      <c r="E131" s="94" t="str">
        <f>(IF(G131&gt;0,CONCATENATE(LEFT(F$11,(SEARCH("_",F$11,1)-1)),"_","ZC18X")," "))</f>
        <v xml:space="preserve"> </v>
      </c>
      <c r="F131" s="94"/>
      <c r="G131" s="25">
        <f>IF(OR(ISBLANK(F$11),ISERR(SEARCH("_",F$11,1))),0,IF(RIGHT(F$11,(LEN(F$11)-SEARCH("_",F$11,1)))="ZC18X",SUM(G14:G110),0))</f>
        <v>0</v>
      </c>
      <c r="H131" s="94" t="str">
        <f>(IF(J131&gt;0,CONCATENATE(LEFT(I$11,(SEARCH("_",I$11,1)-1)),"_","ZC18X")," "))</f>
        <v xml:space="preserve"> </v>
      </c>
      <c r="I131" s="94"/>
      <c r="J131" s="25">
        <f>IF(OR(ISBLANK(I$11),ISERR(SEARCH("_",I$11,1))),0,IF(RIGHT(I$11,(LEN(I$11)-SEARCH("_",I$11,1)))="ZC18X",SUM(J14:J110),0))</f>
        <v>0</v>
      </c>
      <c r="K131" s="94" t="str">
        <f>(IF(M131&gt;0,CONCATENATE(LEFT(L$11,(SEARCH("_",L$11,1)-1)),"_","ZC18X")," "))</f>
        <v xml:space="preserve"> </v>
      </c>
      <c r="L131" s="94"/>
      <c r="M131" s="25">
        <f>IF(OR(ISBLANK(L$11),ISERR(SEARCH("_",L$11,1))),0,IF(RIGHT(L$11,(LEN(L$11)-SEARCH("_",L$11,1)))="ZC18X",SUM(M14:M110),0))</f>
        <v>0</v>
      </c>
      <c r="N131" s="94" t="str">
        <f>(IF(P131&gt;0,CONCATENATE(LEFT(O$11,(SEARCH("_",O$11,1)-1)),"_","ZC18X")," "))</f>
        <v xml:space="preserve"> </v>
      </c>
      <c r="O131" s="94"/>
      <c r="P131" s="25">
        <f>IF(OR(ISBLANK(O$11),ISERR(SEARCH("_",O$11,1))),0,IF(RIGHT(O$11,(LEN(O$11)-SEARCH("_",O$11,1)))="ZC18X",SUM(P14:P110),0))</f>
        <v>0</v>
      </c>
      <c r="Q131" s="94" t="str">
        <f>(IF(S131&gt;0,CONCATENATE(LEFT(R$11,(SEARCH("_",R$11,1)-1)),"_","ZC18X")," "))</f>
        <v xml:space="preserve"> </v>
      </c>
      <c r="R131" s="94"/>
      <c r="S131" s="25">
        <f>IF(OR(ISBLANK(R$11),ISERR(SEARCH("_",R$11,1))),0,IF(RIGHT(R$11,(LEN(R$11)-SEARCH("_",R$11,1)))="ZC18X",SUM(S14:S110),0))</f>
        <v>0</v>
      </c>
      <c r="T131" s="94" t="str">
        <f>(IF(V131&gt;0,CONCATENATE(LEFT(U$11,(SEARCH("_",U$11,1)-1)),"_","ZC18X")," "))</f>
        <v xml:space="preserve"> </v>
      </c>
      <c r="U131" s="94"/>
      <c r="V131" s="25">
        <f>IF(OR(ISBLANK(U$11),ISERR(SEARCH("_",U$11,1))),0,IF(RIGHT(U$11,(LEN(U$11)-SEARCH("_",U$11,1)))="ZC18X",SUM(V14:V110),0))</f>
        <v>0</v>
      </c>
      <c r="W131" s="94" t="str">
        <f>(IF(Y131&gt;0,CONCATENATE(LEFT(X$11,(SEARCH("_",X$11,1)-1)),"_","ZC18X")," "))</f>
        <v xml:space="preserve"> </v>
      </c>
      <c r="X131" s="94"/>
      <c r="Y131" s="25">
        <f>IF(OR(ISBLANK(X$11),ISERR(SEARCH("_",X$11,1))),0,IF(RIGHT(X$11,(LEN(X$11)-SEARCH("_",X$11,1)))="ZC18X",SUM(Y14:Y110),0))</f>
        <v>0</v>
      </c>
      <c r="Z131" s="94" t="str">
        <f>(IF(AB131&gt;0,CONCATENATE(LEFT(AA$11,(SEARCH("_",AA$11,1)-1)),"_","ZC18X")," "))</f>
        <v xml:space="preserve"> </v>
      </c>
      <c r="AA131" s="94"/>
      <c r="AB131" s="25">
        <f>IF(OR(ISBLANK(AA$11),ISERR(SEARCH("_",AA$11,1))),0,IF(RIGHT(AA$11,(LEN(AA$11)-SEARCH("_",AA$11,1)))="ZC18X",SUM(AB14:AB110),0))</f>
        <v>0</v>
      </c>
      <c r="AC131" s="94" t="str">
        <f>(IF(AE131&gt;0,CONCATENATE(LEFT(AD$11,(SEARCH("_",AD$11,1)-1)),"_","ZC18X")," "))</f>
        <v xml:space="preserve"> </v>
      </c>
      <c r="AD131" s="94"/>
      <c r="AE131" s="25">
        <f>IF(OR(ISBLANK(AD$11),ISERR(SEARCH("_",AD$11,1))),0,IF(RIGHT(AD$11,(LEN(AD$11)-SEARCH("_",AD$11,1)))="ZC18X",SUM(AE14:AE110),0))</f>
        <v>0</v>
      </c>
      <c r="AF131" s="94" t="str">
        <f>(IF(AH131&gt;0,CONCATENATE(LEFT(AG$11,(SEARCH("_",AG$11,1)-1)),"_","ZC18X")," "))</f>
        <v xml:space="preserve"> </v>
      </c>
      <c r="AG131" s="94"/>
      <c r="AH131" s="25">
        <f>IF(OR(ISBLANK(AG$11),ISERR(SEARCH("_",AG$11,1))),0,IF(RIGHT(AG$11,(LEN(AG$11)-SEARCH("_",AG$11,1)))="ZC18X",SUM(AH14:AH110),0))</f>
        <v>0</v>
      </c>
    </row>
    <row r="132" spans="1:34" x14ac:dyDescent="0.25">
      <c r="A132" s="24"/>
      <c r="B132" s="94" t="str">
        <f>IF(AND(D132&gt;0,ISNUMBER(SEARCH("ST14X18",C$11,1))),"ST14X18"," ")</f>
        <v xml:space="preserve"> </v>
      </c>
      <c r="C132" s="94"/>
      <c r="D132" s="26">
        <f>IF(ISBLANK(C$11),0,IF(ISNUMBER(SEARCH("ST14X18",C$11,1)),SUM(D14:D110),0))</f>
        <v>0</v>
      </c>
      <c r="E132" s="94" t="str">
        <f>IF(AND(G132&gt;0,ISNUMBER(SEARCH("ST14X18",F$11,1))),"ST14X18"," ")</f>
        <v xml:space="preserve"> </v>
      </c>
      <c r="F132" s="94"/>
      <c r="G132" s="26">
        <f>IF(ISBLANK(F$11),0,IF(ISNUMBER(SEARCH("ST14X18",F$11,1)),SUM(G14:G110),0))</f>
        <v>0</v>
      </c>
      <c r="H132" s="94" t="str">
        <f>IF(AND(J132&gt;0,ISNUMBER(SEARCH("ST14X18",I$11,1))),"ST14X18"," ")</f>
        <v xml:space="preserve"> </v>
      </c>
      <c r="I132" s="94"/>
      <c r="J132" s="26">
        <f>IF(ISBLANK(I$11),0,IF(ISNUMBER(SEARCH("ST14X18",I$11,1)),SUM(J14:J110),0))</f>
        <v>0</v>
      </c>
      <c r="K132" s="94" t="str">
        <f>IF(AND(M132&gt;0,ISNUMBER(SEARCH("ST14X18",L$11,1))),"ST14X18"," ")</f>
        <v xml:space="preserve"> </v>
      </c>
      <c r="L132" s="94"/>
      <c r="M132" s="26">
        <f>IF(ISBLANK(L$11),0,IF(ISNUMBER(SEARCH("ST14X18",L$11,1)),SUM(M14:M110),0))</f>
        <v>0</v>
      </c>
      <c r="N132" s="94" t="str">
        <f>IF(AND(P132&gt;0,ISNUMBER(SEARCH("ST14X18",O$11,1))),"ST14X18"," ")</f>
        <v xml:space="preserve"> </v>
      </c>
      <c r="O132" s="94"/>
      <c r="P132" s="26">
        <f>IF(ISBLANK(O$11),0,IF(ISNUMBER(SEARCH("ST14X18",O$11,1)),SUM(P14:P110),0))</f>
        <v>0</v>
      </c>
      <c r="Q132" s="94" t="str">
        <f>IF(AND(S132&gt;0,ISNUMBER(SEARCH("ST14X18",R$11,1))),"ST14X18"," ")</f>
        <v xml:space="preserve"> </v>
      </c>
      <c r="R132" s="94"/>
      <c r="S132" s="26">
        <f>IF(ISBLANK(R$11),0,IF(ISNUMBER(SEARCH("ST14X18",R$11,1)),SUM(S14:S110),0))</f>
        <v>0</v>
      </c>
      <c r="T132" s="94" t="str">
        <f>IF(AND(V132&gt;0,ISNUMBER(SEARCH("ST14X18",U$11,1))),"ST14X18"," ")</f>
        <v xml:space="preserve"> </v>
      </c>
      <c r="U132" s="94"/>
      <c r="V132" s="26">
        <f>IF(ISBLANK(U$11),0,IF(ISNUMBER(SEARCH("ST14X18",U$11,1)),SUM(V14:V110),0))</f>
        <v>0</v>
      </c>
      <c r="W132" s="94" t="str">
        <f>IF(AND(Y132&gt;0,ISNUMBER(SEARCH("ST14X18",X$11,1))),"ST14X18"," ")</f>
        <v xml:space="preserve"> </v>
      </c>
      <c r="X132" s="94"/>
      <c r="Y132" s="26">
        <f>IF(ISBLANK(X$11),0,IF(ISNUMBER(SEARCH("ST14X18",X$11,1)),SUM(Y14:Y110),0))</f>
        <v>0</v>
      </c>
      <c r="Z132" s="94" t="str">
        <f>IF(AND(AB132&gt;0,ISNUMBER(SEARCH("ST14X18",AA$11,1))),"ST14X18"," ")</f>
        <v xml:space="preserve"> </v>
      </c>
      <c r="AA132" s="94"/>
      <c r="AB132" s="26">
        <f>IF(ISBLANK(AA$11),0,IF(ISNUMBER(SEARCH("ST14X18",AA$11,1)),SUM(AB14:AB110),0))</f>
        <v>0</v>
      </c>
      <c r="AC132" s="94" t="str">
        <f>IF(AND(AE132&gt;0,ISNUMBER(SEARCH("ST14X18",AD$11,1))),"ST14X18"," ")</f>
        <v xml:space="preserve"> </v>
      </c>
      <c r="AD132" s="94"/>
      <c r="AE132" s="26">
        <f>IF(ISBLANK(AD$11),0,IF(ISNUMBER(SEARCH("ST14X18",AD$11,1)),SUM(AE14:AE110),0))</f>
        <v>0</v>
      </c>
      <c r="AF132" s="94" t="str">
        <f>IF(AND(AH132&gt;0,ISNUMBER(SEARCH("ST14X18",AG$11,1))),"ST14X18"," ")</f>
        <v xml:space="preserve"> </v>
      </c>
      <c r="AG132" s="94"/>
      <c r="AH132" s="26">
        <f>IF(ISBLANK(AG$11),0,IF(ISNUMBER(SEARCH("ST14X18",AG$11,1)),SUM(AH14:AH110),0))</f>
        <v>0</v>
      </c>
    </row>
    <row r="133" spans="1:34" x14ac:dyDescent="0.25">
      <c r="A133" s="24"/>
      <c r="B133" s="94" t="str">
        <f>IF(AND(D133&gt;0,ISNUMBER(SEARCH("ST18X24",C$11,1))),"ST18X24"," ")</f>
        <v xml:space="preserve"> </v>
      </c>
      <c r="C133" s="94"/>
      <c r="D133" s="26">
        <f>IF(ISBLANK(C$11),0,IF(ISNUMBER(SEARCH("ST18X24",C$11,1)),SUM(D14:D110),0))</f>
        <v>0</v>
      </c>
      <c r="E133" s="94" t="str">
        <f>IF(AND(G133&gt;0,ISNUMBER(SEARCH("ST18X24",F$11,1))),"ST18X24"," ")</f>
        <v xml:space="preserve"> </v>
      </c>
      <c r="F133" s="94"/>
      <c r="G133" s="26">
        <f>IF(ISBLANK(F$11),0,IF(ISNUMBER(SEARCH("ST18X24",F$11,1)),SUM(G14:G110),0))</f>
        <v>0</v>
      </c>
      <c r="H133" s="94" t="str">
        <f>IF(AND(J133&gt;0,ISNUMBER(SEARCH("ST18X24",I$11,1))),"ST18X24"," ")</f>
        <v xml:space="preserve"> </v>
      </c>
      <c r="I133" s="94"/>
      <c r="J133" s="26">
        <f>IF(ISBLANK(I$11),0,IF(ISNUMBER(SEARCH("ST18X24",I$11,1)),SUM(J14:J110),0))</f>
        <v>0</v>
      </c>
      <c r="K133" s="94" t="str">
        <f>IF(AND(M133&gt;0,ISNUMBER(SEARCH("ST18X24",L$11,1))),"ST18X24"," ")</f>
        <v xml:space="preserve"> </v>
      </c>
      <c r="L133" s="94"/>
      <c r="M133" s="26">
        <f>IF(ISBLANK(L$11),0,IF(ISNUMBER(SEARCH("ST18X24",L$11,1)),SUM(M14:M110),0))</f>
        <v>0</v>
      </c>
      <c r="N133" s="94" t="str">
        <f>IF(AND(P133&gt;0,ISNUMBER(SEARCH("ST18X24",O$11,1))),"ST18X24"," ")</f>
        <v xml:space="preserve"> </v>
      </c>
      <c r="O133" s="94"/>
      <c r="P133" s="26">
        <f>IF(ISBLANK(O$11),0,IF(ISNUMBER(SEARCH("ST18X24",O$11,1)),SUM(P14:P110),0))</f>
        <v>0</v>
      </c>
      <c r="Q133" s="94" t="str">
        <f>IF(AND(S133&gt;0,ISNUMBER(SEARCH("ST18X24",R$11,1))),"ST18X24"," ")</f>
        <v xml:space="preserve"> </v>
      </c>
      <c r="R133" s="94"/>
      <c r="S133" s="26">
        <f>IF(ISBLANK(R$11),0,IF(ISNUMBER(SEARCH("ST18X24",R$11,1)),SUM(S14:S110),0))</f>
        <v>0</v>
      </c>
      <c r="T133" s="94" t="str">
        <f>IF(AND(V133&gt;0,ISNUMBER(SEARCH("ST18X24",U$11,1))),"ST18X24"," ")</f>
        <v xml:space="preserve"> </v>
      </c>
      <c r="U133" s="94"/>
      <c r="V133" s="26">
        <f>IF(ISBLANK(U$11),0,IF(ISNUMBER(SEARCH("ST18X24",U$11,1)),SUM(V14:V110),0))</f>
        <v>0</v>
      </c>
      <c r="W133" s="94" t="str">
        <f>IF(AND(Y133&gt;0,ISNUMBER(SEARCH("ST18X24",X$11,1))),"ST18X24"," ")</f>
        <v xml:space="preserve"> </v>
      </c>
      <c r="X133" s="94"/>
      <c r="Y133" s="26">
        <f>IF(ISBLANK(X$11),0,IF(ISNUMBER(SEARCH("ST18X24",X$11,1)),SUM(Y14:Y110),0))</f>
        <v>0</v>
      </c>
      <c r="Z133" s="94" t="str">
        <f>IF(AND(AB133&gt;0,ISNUMBER(SEARCH("ST18X24",AA$11,1))),"ST18X24"," ")</f>
        <v xml:space="preserve"> </v>
      </c>
      <c r="AA133" s="94"/>
      <c r="AB133" s="26">
        <f>IF(ISBLANK(AA$11),0,IF(ISNUMBER(SEARCH("ST18X24",AA$11,1)),SUM(AB14:AB110),0))</f>
        <v>0</v>
      </c>
      <c r="AC133" s="94" t="str">
        <f>IF(AND(AE133&gt;0,ISNUMBER(SEARCH("ST18X24",AD$11,1))),"ST18X24"," ")</f>
        <v xml:space="preserve"> </v>
      </c>
      <c r="AD133" s="94"/>
      <c r="AE133" s="26">
        <f>IF(ISBLANK(AD$11),0,IF(ISNUMBER(SEARCH("ST18X24",AD$11,1)),SUM(AE14:AE110),0))</f>
        <v>0</v>
      </c>
      <c r="AF133" s="94" t="str">
        <f>IF(AND(AH133&gt;0,ISNUMBER(SEARCH("ST18X24",AG$11,1))),"ST18X24"," ")</f>
        <v xml:space="preserve"> </v>
      </c>
      <c r="AG133" s="94"/>
      <c r="AH133" s="26">
        <f>IF(ISBLANK(AG$11),0,IF(ISNUMBER(SEARCH("ST18X24",AG$11,1)),SUM(AH14:AH110),0))</f>
        <v>0</v>
      </c>
    </row>
    <row r="134" spans="1:34" x14ac:dyDescent="0.25">
      <c r="A134" s="24"/>
      <c r="B134" s="94" t="str">
        <f>(IF(D134&gt;0,CONCATENATE(LEFT(C$11,(SEARCH("_",C$11,1)-1)),"_","PM6X")," "))</f>
        <v xml:space="preserve"> </v>
      </c>
      <c r="C134" s="94"/>
      <c r="D134" s="25">
        <f>IF(OR(ISBLANK(C$11),ISERR(SEARCH("_",C$11,1))),0,IF(RIGHT(C$11,(LEN(C$11)-SEARCH("_",C$11,1)))="PM6X",SUM(D14:D110),0))</f>
        <v>0</v>
      </c>
      <c r="E134" s="94" t="str">
        <f>(IF(G134&gt;0,CONCATENATE(LEFT(F$11,(SEARCH("_",F$11,1)-1)),"_","PM6X")," "))</f>
        <v xml:space="preserve"> </v>
      </c>
      <c r="F134" s="94"/>
      <c r="G134" s="25">
        <f>IF(OR(ISBLANK(F$11),ISERR(SEARCH("_",F$11,1))),0,IF(RIGHT(F$11,(LEN(F$11)-SEARCH("_",F$11,1)))="PM6X",SUM(G14:G110),0))</f>
        <v>0</v>
      </c>
      <c r="H134" s="94" t="str">
        <f>(IF(J134&gt;0,CONCATENATE(LEFT(I$11,(SEARCH("_",I$11,1)-1)),"_","PM6X")," "))</f>
        <v xml:space="preserve"> </v>
      </c>
      <c r="I134" s="94"/>
      <c r="J134" s="25">
        <f>IF(OR(ISBLANK(I$11),ISERR(SEARCH("_",I$11,1))),0,IF(RIGHT(I$11,(LEN(I$11)-SEARCH("_",I$11,1)))="PM6X",SUM(J14:J110),0))</f>
        <v>0</v>
      </c>
      <c r="K134" s="94" t="str">
        <f>(IF(M134&gt;0,CONCATENATE(LEFT(L$11,(SEARCH("_",L$11,1)-1)),"_","PM6X")," "))</f>
        <v xml:space="preserve"> </v>
      </c>
      <c r="L134" s="94"/>
      <c r="M134" s="25">
        <f>IF(OR(ISBLANK(L$11),ISERR(SEARCH("_",L$11,1))),0,IF(RIGHT(L$11,(LEN(L$11)-SEARCH("_",L$11,1)))="PM6X",SUM(M14:M110),0))</f>
        <v>0</v>
      </c>
      <c r="N134" s="94" t="str">
        <f>(IF(P134&gt;0,CONCATENATE(LEFT(O$11,(SEARCH("_",O$11,1)-1)),"_","PM6X")," "))</f>
        <v xml:space="preserve"> </v>
      </c>
      <c r="O134" s="94"/>
      <c r="P134" s="25">
        <f>IF(OR(ISBLANK(O$11),ISERR(SEARCH("_",O$11,1))),0,IF(RIGHT(O$11,(LEN(O$11)-SEARCH("_",O$11,1)))="PM6X",SUM(P14:P110),0))</f>
        <v>0</v>
      </c>
      <c r="Q134" s="94" t="str">
        <f>(IF(S134&gt;0,CONCATENATE(LEFT(R$11,(SEARCH("_",R$11,1)-1)),"_","PM6X")," "))</f>
        <v xml:space="preserve"> </v>
      </c>
      <c r="R134" s="94"/>
      <c r="S134" s="25">
        <f>IF(OR(ISBLANK(R$11),ISERR(SEARCH("_",R$11,1))),0,IF(RIGHT(R$11,(LEN(R$11)-SEARCH("_",R$11,1)))="PM6X",SUM(S14:S110),0))</f>
        <v>0</v>
      </c>
      <c r="T134" s="94" t="str">
        <f>(IF(V134&gt;0,CONCATENATE(LEFT(U$11,(SEARCH("_",U$11,1)-1)),"_","PM6X")," "))</f>
        <v xml:space="preserve"> </v>
      </c>
      <c r="U134" s="94"/>
      <c r="V134" s="25">
        <f>IF(OR(ISBLANK(U$11),ISERR(SEARCH("_",U$11,1))),0,IF(RIGHT(U$11,(LEN(U$11)-SEARCH("_",U$11,1)))="PM6X",SUM(V14:V110),0))</f>
        <v>0</v>
      </c>
      <c r="W134" s="94" t="str">
        <f>(IF(Y134&gt;0,CONCATENATE(LEFT(X$11,(SEARCH("_",X$11,1)-1)),"_","PM6X")," "))</f>
        <v xml:space="preserve"> </v>
      </c>
      <c r="X134" s="94"/>
      <c r="Y134" s="25">
        <f>IF(OR(ISBLANK(X$11),ISERR(SEARCH("_",X$11,1))),0,IF(RIGHT(X$11,(LEN(X$11)-SEARCH("_",X$11,1)))="PM6X",SUM(Y14:Y110),0))</f>
        <v>0</v>
      </c>
      <c r="Z134" s="94" t="str">
        <f>(IF(AB134&gt;0,CONCATENATE(LEFT(AA$11,(SEARCH("_",AA$11,1)-1)),"_","PM6X")," "))</f>
        <v xml:space="preserve"> </v>
      </c>
      <c r="AA134" s="94"/>
      <c r="AB134" s="25">
        <f>IF(OR(ISBLANK(AA$11),ISERR(SEARCH("_",AA$11,1))),0,IF(RIGHT(AA$11,(LEN(AA$11)-SEARCH("_",AA$11,1)))="PM6X",SUM(AB14:AB110),0))</f>
        <v>0</v>
      </c>
      <c r="AC134" s="94" t="str">
        <f>(IF(AE134&gt;0,CONCATENATE(LEFT(AD$11,(SEARCH("_",AD$11,1)-1)),"_","PM6X")," "))</f>
        <v xml:space="preserve"> </v>
      </c>
      <c r="AD134" s="94"/>
      <c r="AE134" s="25">
        <f>IF(OR(ISBLANK(AD$11),ISERR(SEARCH("_",AD$11,1))),0,IF(RIGHT(AD$11,(LEN(AD$11)-SEARCH("_",AD$11,1)))="PM6X",SUM(AE14:AE110),0))</f>
        <v>0</v>
      </c>
      <c r="AF134" s="94" t="str">
        <f>(IF(AH134&gt;0,CONCATENATE(LEFT(AG$11,(SEARCH("_",AG$11,1)-1)),"_","PM6X")," "))</f>
        <v xml:space="preserve"> </v>
      </c>
      <c r="AG134" s="94"/>
      <c r="AH134" s="25">
        <f>IF(OR(ISBLANK(AG$11),ISERR(SEARCH("_",AG$11,1))),0,IF(RIGHT(AG$11,(LEN(AG$11)-SEARCH("_",AG$11,1)))="PM6X",SUM(AH14:AH110),0))</f>
        <v>0</v>
      </c>
    </row>
    <row r="135" spans="1:34" x14ac:dyDescent="0.25">
      <c r="A135" s="24"/>
      <c r="B135" s="95" t="str">
        <f>(IF(D135&gt;0,CONCATENATE(LEFT(C$11,(SEARCH("_",C$11,1)-1)),"_","BB32X")," "))</f>
        <v xml:space="preserve"> </v>
      </c>
      <c r="C135" s="95"/>
      <c r="D135" s="62">
        <f>IF(OR(ISBLANK(C$11),ISERR(SEARCH("_",C$11,1))),0,IF(RIGHT(C$11,(LEN(C$11)-SEARCH("_",C$11,1)))="BB32X",SUM(D14:D110),0))</f>
        <v>0</v>
      </c>
      <c r="E135" s="95" t="str">
        <f>(IF(G135&gt;0,CONCATENATE(LEFT(F$11,(SEARCH("_",F$11,1)-1)),"_","BB32X")," "))</f>
        <v xml:space="preserve"> </v>
      </c>
      <c r="F135" s="95"/>
      <c r="G135" s="62">
        <f>IF(OR(ISBLANK(F$11),ISERR(SEARCH("_",F$11,1))),0,IF(RIGHT(F$11,(LEN(F$11)-SEARCH("_",F$11,1)))="BB32X",SUM(G14:G110),0))</f>
        <v>0</v>
      </c>
      <c r="H135" s="95" t="str">
        <f>(IF(J135&gt;0,CONCATENATE(LEFT(I$11,(SEARCH("_",I$11,1)-1)),"_","BB32X")," "))</f>
        <v xml:space="preserve"> </v>
      </c>
      <c r="I135" s="95"/>
      <c r="J135" s="62">
        <f>IF(OR(ISBLANK(I$11),ISERR(SEARCH("_",I$11,1))),0,IF(RIGHT(I$11,(LEN(I$11)-SEARCH("_",I$11,1)))="BB32X",SUM(J14:J110),0))</f>
        <v>0</v>
      </c>
      <c r="K135" s="95" t="str">
        <f>(IF(M135&gt;0,CONCATENATE(LEFT(L$11,(SEARCH("_",L$11,1)-1)),"_","BB32X")," "))</f>
        <v xml:space="preserve"> </v>
      </c>
      <c r="L135" s="95"/>
      <c r="M135" s="62">
        <f>IF(OR(ISBLANK(L$11),ISERR(SEARCH("_",L$11,1))),0,IF(RIGHT(L$11,(LEN(L$11)-SEARCH("_",L$11,1)))="BB32X",SUM(M14:M110),0))</f>
        <v>0</v>
      </c>
      <c r="N135" s="95" t="str">
        <f>(IF(P135&gt;0,CONCATENATE(LEFT(O$11,(SEARCH("_",O$11,1)-1)),"_","BB32X")," "))</f>
        <v xml:space="preserve"> </v>
      </c>
      <c r="O135" s="95"/>
      <c r="P135" s="62">
        <f>IF(OR(ISBLANK(O$11),ISERR(SEARCH("_",O$11,1))),0,IF(RIGHT(O$11,(LEN(O$11)-SEARCH("_",O$11,1)))="BB32X",SUM(P14:P110),0))</f>
        <v>0</v>
      </c>
      <c r="Q135" s="95" t="str">
        <f>(IF(S135&gt;0,CONCATENATE(LEFT(R$11,(SEARCH("_",R$11,1)-1)),"_","BB32X")," "))</f>
        <v xml:space="preserve"> </v>
      </c>
      <c r="R135" s="95"/>
      <c r="S135" s="62">
        <f>IF(OR(ISBLANK(R$11),ISERR(SEARCH("_",R$11,1))),0,IF(RIGHT(R$11,(LEN(R$11)-SEARCH("_",R$11,1)))="BB32X",SUM(S14:S110),0))</f>
        <v>0</v>
      </c>
      <c r="T135" s="95" t="str">
        <f>(IF(V135&gt;0,CONCATENATE(LEFT(U$11,(SEARCH("_",U$11,1)-1)),"_","BB32X")," "))</f>
        <v xml:space="preserve"> </v>
      </c>
      <c r="U135" s="95"/>
      <c r="V135" s="62">
        <f>IF(OR(ISBLANK(U$11),ISERR(SEARCH("_",U$11,1))),0,IF(RIGHT(U$11,(LEN(U$11)-SEARCH("_",U$11,1)))="BB32X",SUM(V14:V110),0))</f>
        <v>0</v>
      </c>
      <c r="W135" s="95" t="str">
        <f>(IF(Y135&gt;0,CONCATENATE(LEFT(X$11,(SEARCH("_",X$11,1)-1)),"_","BB32X")," "))</f>
        <v xml:space="preserve"> </v>
      </c>
      <c r="X135" s="95"/>
      <c r="Y135" s="62">
        <f>IF(OR(ISBLANK(X$11),ISERR(SEARCH("_",X$11,1))),0,IF(RIGHT(X$11,(LEN(X$11)-SEARCH("_",X$11,1)))="BB32X",SUM(Y14:Y110),0))</f>
        <v>0</v>
      </c>
      <c r="Z135" s="95" t="str">
        <f>(IF(AB135&gt;0,CONCATENATE(LEFT(AA$11,(SEARCH("_",AA$11,1)-1)),"_","BB32X")," "))</f>
        <v xml:space="preserve"> </v>
      </c>
      <c r="AA135" s="95"/>
      <c r="AB135" s="62">
        <f>IF(OR(ISBLANK(AA$11),ISERR(SEARCH("_",AA$11,1))),0,IF(RIGHT(AA$11,(LEN(AA$11)-SEARCH("_",AA$11,1)))="BB32X",SUM(AB14:AB110),0))</f>
        <v>0</v>
      </c>
      <c r="AC135" s="95" t="str">
        <f>(IF(AE135&gt;0,CONCATENATE(LEFT(AD$11,(SEARCH("_",AD$11,1)-1)),"_","BB32X")," "))</f>
        <v xml:space="preserve"> </v>
      </c>
      <c r="AD135" s="95"/>
      <c r="AE135" s="62">
        <f>IF(OR(ISBLANK(AD$11),ISERR(SEARCH("_",AD$11,1))),0,IF(RIGHT(AD$11,(LEN(AD$11)-SEARCH("_",AD$11,1)))="BB32X",SUM(AE14:AE110),0))</f>
        <v>0</v>
      </c>
      <c r="AF135" s="95" t="str">
        <f>(IF(AH135&gt;0,CONCATENATE(LEFT(AG$11,(SEARCH("_",AG$11,1)-1)),"_","BB32X")," "))</f>
        <v xml:space="preserve"> </v>
      </c>
      <c r="AG135" s="95"/>
      <c r="AH135" s="62">
        <f>IF(OR(ISBLANK(AG$11),ISERR(SEARCH("_",AG$11,1))),0,IF(RIGHT(AG$11,(LEN(AG$11)-SEARCH("_",AG$11,1)))="BB32X",SUM(AH14:AH110),0))</f>
        <v>0</v>
      </c>
    </row>
    <row r="136" spans="1:34" x14ac:dyDescent="0.25">
      <c r="A136" s="24"/>
      <c r="B136" s="95" t="str">
        <f>(IF(D136&gt;0,CONCATENATE(LEFT(C$11,(SEARCH("_",C$11,1)-1)),"_","KM10X")," "))</f>
        <v xml:space="preserve"> </v>
      </c>
      <c r="C136" s="95"/>
      <c r="D136" s="62">
        <f>IF(OR(ISBLANK(C$11),ISERR(SEARCH("_",C$11,1))),0,IF(RIGHT(C$11,(LEN(C$11)-SEARCH("_",C$11,1)))="KM10X",SUM(D14:D110),0))</f>
        <v>0</v>
      </c>
      <c r="E136" s="95" t="str">
        <f>(IF(G136&gt;0,CONCATENATE(LEFT(F$11,(SEARCH("_",F$11,1)-1)),"_","KM10X")," "))</f>
        <v xml:space="preserve"> </v>
      </c>
      <c r="F136" s="95"/>
      <c r="G136" s="62">
        <f>IF(OR(ISBLANK(F$11),ISERR(SEARCH("_",F$11,1))),0,IF(RIGHT(F$11,(LEN(F$11)-SEARCH("_",F$11,1)))="KM10X",SUM(G14:G110),0))</f>
        <v>0</v>
      </c>
      <c r="H136" s="95" t="str">
        <f>(IF(J136&gt;0,CONCATENATE(LEFT(I$11,(SEARCH("_",I$11,1)-1)),"_","KM10X")," "))</f>
        <v xml:space="preserve"> </v>
      </c>
      <c r="I136" s="95"/>
      <c r="J136" s="62">
        <f>IF(OR(ISBLANK(I$11),ISERR(SEARCH("_",I$11,1))),0,IF(RIGHT(I$11,(LEN(I$11)-SEARCH("_",I$11,1)))="KM10X",SUM(J14:J110),0))</f>
        <v>0</v>
      </c>
      <c r="K136" s="95" t="str">
        <f>(IF(M136&gt;0,CONCATENATE(LEFT(L$11,(SEARCH("_",L$11,1)-1)),"_","KM10X")," "))</f>
        <v xml:space="preserve"> </v>
      </c>
      <c r="L136" s="95"/>
      <c r="M136" s="62">
        <f>IF(OR(ISBLANK(L$11),ISERR(SEARCH("_",L$11,1))),0,IF(RIGHT(L$11,(LEN(L$11)-SEARCH("_",L$11,1)))="KM10X",SUM(M14:M110),0))</f>
        <v>0</v>
      </c>
      <c r="N136" s="95" t="str">
        <f>(IF(P136&gt;0,CONCATENATE(LEFT(O$11,(SEARCH("_",O$11,1)-1)),"_","KM10X")," "))</f>
        <v xml:space="preserve"> </v>
      </c>
      <c r="O136" s="95"/>
      <c r="P136" s="62">
        <f>IF(OR(ISBLANK(O$11),ISERR(SEARCH("_",O$11,1))),0,IF(RIGHT(O$11,(LEN(O$11)-SEARCH("_",O$11,1)))="KM10X",SUM(P14:P110),0))</f>
        <v>0</v>
      </c>
      <c r="Q136" s="95" t="str">
        <f>(IF(S136&gt;0,CONCATENATE(LEFT(R$11,(SEARCH("_",R$11,1)-1)),"_","KM10X")," "))</f>
        <v xml:space="preserve"> </v>
      </c>
      <c r="R136" s="95"/>
      <c r="S136" s="62">
        <f>IF(OR(ISBLANK(R$11),ISERR(SEARCH("_",R$11,1))),0,IF(RIGHT(R$11,(LEN(R$11)-SEARCH("_",R$11,1)))="KM10X",SUM(S14:S110),0))</f>
        <v>0</v>
      </c>
      <c r="T136" s="95" t="str">
        <f>(IF(V136&gt;0,CONCATENATE(LEFT(U$11,(SEARCH("_",U$11,1)-1)),"_","KM10X")," "))</f>
        <v xml:space="preserve"> </v>
      </c>
      <c r="U136" s="95"/>
      <c r="V136" s="62">
        <f>IF(OR(ISBLANK(U$11),ISERR(SEARCH("_",U$11,1))),0,IF(RIGHT(U$11,(LEN(U$11)-SEARCH("_",U$11,1)))="KM10X",SUM(V14:V110),0))</f>
        <v>0</v>
      </c>
      <c r="W136" s="95" t="str">
        <f>(IF(Y136&gt;0,CONCATENATE(LEFT(X$11,(SEARCH("_",X$11,1)-1)),"_","KM10X")," "))</f>
        <v xml:space="preserve"> </v>
      </c>
      <c r="X136" s="95"/>
      <c r="Y136" s="62">
        <f>IF(OR(ISBLANK(X$11),ISERR(SEARCH("_",X$11,1))),0,IF(RIGHT(X$11,(LEN(X$11)-SEARCH("_",X$11,1)))="KM10X",SUM(Y14:Y110),0))</f>
        <v>0</v>
      </c>
      <c r="Z136" s="95" t="str">
        <f>(IF(AB136&gt;0,CONCATENATE(LEFT(AA$11,(SEARCH("_",AA$11,1)-1)),"_","KM10X")," "))</f>
        <v xml:space="preserve"> </v>
      </c>
      <c r="AA136" s="95"/>
      <c r="AB136" s="62">
        <f>IF(OR(ISBLANK(AA$11),ISERR(SEARCH("_",AA$11,1))),0,IF(RIGHT(AA$11,(LEN(AA$11)-SEARCH("_",AA$11,1)))="KM10X",SUM(AB14:AB110),0))</f>
        <v>0</v>
      </c>
      <c r="AC136" s="95" t="str">
        <f>(IF(AE136&gt;0,CONCATENATE(LEFT(AD$11,(SEARCH("_",AD$11,1)-1)),"_","KM10X")," "))</f>
        <v xml:space="preserve"> </v>
      </c>
      <c r="AD136" s="95"/>
      <c r="AE136" s="62">
        <f>IF(OR(ISBLANK(AD$11),ISERR(SEARCH("_",AD$11,1))),0,IF(RIGHT(AD$11,(LEN(AD$11)-SEARCH("_",AD$11,1)))="KM10X",SUM(AE14:AE110),0))</f>
        <v>0</v>
      </c>
      <c r="AF136" s="95" t="str">
        <f>(IF(AH136&gt;0,CONCATENATE(LEFT(AG$11,(SEARCH("_",AG$11,1)-1)),"_","KM10X")," "))</f>
        <v xml:space="preserve"> </v>
      </c>
      <c r="AG136" s="95"/>
      <c r="AH136" s="62">
        <f>IF(OR(ISBLANK(AG$11),ISERR(SEARCH("_",AG$11,1))),0,IF(RIGHT(AG$11,(LEN(AG$11)-SEARCH("_",AG$11,1)))="KM10X",SUM(AH14:AH110),0))</f>
        <v>0</v>
      </c>
    </row>
    <row r="137" spans="1:34" x14ac:dyDescent="0.25">
      <c r="A137" s="24"/>
      <c r="B137" s="95" t="str">
        <f>(IF(D137&gt;0,CONCATENATE(LEFT(C$11,(SEARCH("_",C$11,1)-1)),"_","KM8X")," "))</f>
        <v xml:space="preserve"> </v>
      </c>
      <c r="C137" s="95"/>
      <c r="D137" s="62">
        <f>IF(OR(ISBLANK(C$11),ISERR(SEARCH("_",C$11,1))),0,IF(RIGHT(C$11,(LEN(C$11)-SEARCH("_",C$11,1)))="KM8X",SUM(D16:D111),0))</f>
        <v>0</v>
      </c>
      <c r="E137" s="95" t="str">
        <f>(IF(G137&gt;0,CONCATENATE(LEFT(F$11,(SEARCH("_",F$11,1)-1)),"_","KM8X")," "))</f>
        <v xml:space="preserve"> </v>
      </c>
      <c r="F137" s="95"/>
      <c r="G137" s="62">
        <f>IF(OR(ISBLANK(F$11),ISERR(SEARCH("_",F$11,1))),0,IF(RIGHT(F$11,(LEN(F$11)-SEARCH("_",F$11,1)))="KM8X",SUM(G16:G111),0))</f>
        <v>0</v>
      </c>
      <c r="H137" s="95" t="str">
        <f>(IF(J137&gt;0,CONCATENATE(LEFT(I$11,(SEARCH("_",I$11,1)-1)),"_","KM8X")," "))</f>
        <v xml:space="preserve"> </v>
      </c>
      <c r="I137" s="95"/>
      <c r="J137" s="62">
        <f>IF(OR(ISBLANK(I$11),ISERR(SEARCH("_",I$11,1))),0,IF(RIGHT(I$11,(LEN(I$11)-SEARCH("_",I$11,1)))="KM8X",SUM(J16:J111),0))</f>
        <v>0</v>
      </c>
      <c r="K137" s="95" t="str">
        <f>(IF(M137&gt;0,CONCATENATE(LEFT(L$11,(SEARCH("_",L$11,1)-1)),"_","KM8X")," "))</f>
        <v xml:space="preserve"> </v>
      </c>
      <c r="L137" s="95"/>
      <c r="M137" s="62">
        <f>IF(OR(ISBLANK(L$11),ISERR(SEARCH("_",L$11,1))),0,IF(RIGHT(L$11,(LEN(L$11)-SEARCH("_",L$11,1)))="KM8X",SUM(M16:M111),0))</f>
        <v>0</v>
      </c>
      <c r="N137" s="95" t="str">
        <f>(IF(P137&gt;0,CONCATENATE(LEFT(O$11,(SEARCH("_",O$11,1)-1)),"_","KM8X")," "))</f>
        <v xml:space="preserve"> </v>
      </c>
      <c r="O137" s="95"/>
      <c r="P137" s="62">
        <f>IF(OR(ISBLANK(O$11),ISERR(SEARCH("_",O$11,1))),0,IF(RIGHT(O$11,(LEN(O$11)-SEARCH("_",O$11,1)))="KM8X",SUM(P16:P111),0))</f>
        <v>0</v>
      </c>
      <c r="Q137" s="95" t="str">
        <f>(IF(S137&gt;0,CONCATENATE(LEFT(R$11,(SEARCH("_",R$11,1)-1)),"_","KM8X")," "))</f>
        <v xml:space="preserve"> </v>
      </c>
      <c r="R137" s="95"/>
      <c r="S137" s="62">
        <f>IF(OR(ISBLANK(R$11),ISERR(SEARCH("_",R$11,1))),0,IF(RIGHT(R$11,(LEN(R$11)-SEARCH("_",R$11,1)))="KM8X",SUM(S16:S111),0))</f>
        <v>0</v>
      </c>
      <c r="T137" s="95" t="str">
        <f>(IF(V137&gt;0,CONCATENATE(LEFT(U$11,(SEARCH("_",U$11,1)-1)),"_","KM8X")," "))</f>
        <v xml:space="preserve"> </v>
      </c>
      <c r="U137" s="95"/>
      <c r="V137" s="62">
        <f>IF(OR(ISBLANK(U$11),ISERR(SEARCH("_",U$11,1))),0,IF(RIGHT(U$11,(LEN(U$11)-SEARCH("_",U$11,1)))="KM8X",SUM(V16:V111),0))</f>
        <v>0</v>
      </c>
      <c r="W137" s="95" t="str">
        <f>(IF(Y137&gt;0,CONCATENATE(LEFT(X$11,(SEARCH("_",X$11,1)-1)),"_","KM8X")," "))</f>
        <v xml:space="preserve"> </v>
      </c>
      <c r="X137" s="95"/>
      <c r="Y137" s="62">
        <f>IF(OR(ISBLANK(X$11),ISERR(SEARCH("_",X$11,1))),0,IF(RIGHT(X$11,(LEN(X$11)-SEARCH("_",X$11,1)))="KM8X",SUM(Y16:Y111),0))</f>
        <v>0</v>
      </c>
      <c r="Z137" s="95" t="str">
        <f>(IF(AB137&gt;0,CONCATENATE(LEFT(AA$11,(SEARCH("_",AA$11,1)-1)),"_","KM8X")," "))</f>
        <v xml:space="preserve"> </v>
      </c>
      <c r="AA137" s="95"/>
      <c r="AB137" s="62">
        <f>IF(OR(ISBLANK(AA$11),ISERR(SEARCH("_",AA$11,1))),0,IF(RIGHT(AA$11,(LEN(AA$11)-SEARCH("_",AA$11,1)))="KM8X",SUM(AB16:AB111),0))</f>
        <v>0</v>
      </c>
      <c r="AC137" s="95" t="str">
        <f>(IF(AE137&gt;0,CONCATENATE(LEFT(AD$11,(SEARCH("_",AD$11,1)-1)),"_","KM8X")," "))</f>
        <v xml:space="preserve"> </v>
      </c>
      <c r="AD137" s="95"/>
      <c r="AE137" s="62">
        <f>IF(OR(ISBLANK(AD$11),ISERR(SEARCH("_",AD$11,1))),0,IF(RIGHT(AD$11,(LEN(AD$11)-SEARCH("_",AD$11,1)))="KM8X",SUM(AE16:AE111),0))</f>
        <v>0</v>
      </c>
      <c r="AF137" s="95" t="str">
        <f>(IF(AH137&gt;0,CONCATENATE(LEFT(AG$11,(SEARCH("_",AG$11,1)-1)),"_","KM8X")," "))</f>
        <v xml:space="preserve"> </v>
      </c>
      <c r="AG137" s="95"/>
      <c r="AH137" s="62">
        <f>IF(OR(ISBLANK(AG$11),ISERR(SEARCH("_",AG$11,1))),0,IF(RIGHT(AG$11,(LEN(AG$11)-SEARCH("_",AG$11,1)))="KM8X",SUM(AH16:AH111),0))</f>
        <v>0</v>
      </c>
    </row>
    <row r="138" spans="1:34" x14ac:dyDescent="0.25">
      <c r="A138" s="24"/>
      <c r="B138" s="94" t="str">
        <f>(IF(D138&gt;0,CONCATENATE(LEFT(C$11,(SEARCH("_",C$11,1)-1)),"_","MAXS5X")," "))</f>
        <v xml:space="preserve"> </v>
      </c>
      <c r="C138" s="94"/>
      <c r="D138" s="25">
        <f>IF(OR(ISBLANK(C$11),ISERR(SEARCH("_",C$11,1))),0,IF(RIGHT(C$11,(LEN(C$11)-SEARCH("_",C$11,1)))="MAXS5X",SUM(D14:D110),0))</f>
        <v>0</v>
      </c>
      <c r="E138" s="94" t="str">
        <f>(IF(G138&gt;0,CONCATENATE(LEFT(F$11,(SEARCH("_",F$11,1)-1)),"_","MAXS5X")," "))</f>
        <v xml:space="preserve"> </v>
      </c>
      <c r="F138" s="94"/>
      <c r="G138" s="25">
        <f>IF(OR(ISBLANK(F$11),ISERR(SEARCH("_",F$11,1))),0,IF(RIGHT(F$11,(LEN(F$11)-SEARCH("_",F$11,1)))="MAXS5X",SUM(G14:G110),0))</f>
        <v>0</v>
      </c>
      <c r="H138" s="94" t="str">
        <f>(IF(J138&gt;0,CONCATENATE(LEFT(I$11,(SEARCH("_",I$11,1)-1)),"_","MAXS5X")," "))</f>
        <v xml:space="preserve"> </v>
      </c>
      <c r="I138" s="94"/>
      <c r="J138" s="25">
        <f>IF(OR(ISBLANK(I$11),ISERR(SEARCH("_",I$11,1))),0,IF(RIGHT(I$11,(LEN(I$11)-SEARCH("_",I$11,1)))="MAXS5X",SUM(J14:J110),0))</f>
        <v>0</v>
      </c>
      <c r="K138" s="94" t="str">
        <f>(IF(M138&gt;0,CONCATENATE(LEFT(L$11,(SEARCH("_",L$11,1)-1)),"_","MAXS5X")," "))</f>
        <v xml:space="preserve"> </v>
      </c>
      <c r="L138" s="94"/>
      <c r="M138" s="25">
        <f>IF(OR(ISBLANK(L$11),ISERR(SEARCH("_",L$11,1))),0,IF(RIGHT(L$11,(LEN(L$11)-SEARCH("_",L$11,1)))="MAXS5X",SUM(M14:M110),0))</f>
        <v>0</v>
      </c>
      <c r="N138" s="94" t="str">
        <f>(IF(P138&gt;0,CONCATENATE(LEFT(O$11,(SEARCH("_",O$11,1)-1)),"_","MAXS5X")," "))</f>
        <v xml:space="preserve"> </v>
      </c>
      <c r="O138" s="94"/>
      <c r="P138" s="25">
        <f>IF(OR(ISBLANK(O$11),ISERR(SEARCH("_",O$11,1))),0,IF(RIGHT(O$11,(LEN(O$11)-SEARCH("_",O$11,1)))="MAXS5X",SUM(P14:P110),0))</f>
        <v>0</v>
      </c>
      <c r="Q138" s="94" t="str">
        <f>(IF(S138&gt;0,CONCATENATE(LEFT(R$11,(SEARCH("_",R$11,1)-1)),"_","MAXS5X")," "))</f>
        <v xml:space="preserve"> </v>
      </c>
      <c r="R138" s="94"/>
      <c r="S138" s="25">
        <f>IF(OR(ISBLANK(R$11),ISERR(SEARCH("_",R$11,1))),0,IF(RIGHT(R$11,(LEN(R$11)-SEARCH("_",R$11,1)))="MAXS5X",SUM(S14:S110),0))</f>
        <v>0</v>
      </c>
      <c r="T138" s="94" t="str">
        <f>(IF(V138&gt;0,CONCATENATE(LEFT(U$11,(SEARCH("_",U$11,1)-1)),"_","MAXS5X")," "))</f>
        <v xml:space="preserve"> </v>
      </c>
      <c r="U138" s="94"/>
      <c r="V138" s="25">
        <f>IF(OR(ISBLANK(U$11),ISERR(SEARCH("_",U$11,1))),0,IF(RIGHT(U$11,(LEN(U$11)-SEARCH("_",U$11,1)))="MAXS5X",SUM(V14:V110),0))</f>
        <v>0</v>
      </c>
      <c r="W138" s="94" t="str">
        <f>(IF(Y138&gt;0,CONCATENATE(LEFT(X$11,(SEARCH("_",X$11,1)-1)),"_","MAXS5X")," "))</f>
        <v xml:space="preserve"> </v>
      </c>
      <c r="X138" s="94"/>
      <c r="Y138" s="25">
        <f>IF(OR(ISBLANK(X$11),ISERR(SEARCH("_",X$11,1))),0,IF(RIGHT(X$11,(LEN(X$11)-SEARCH("_",X$11,1)))="MAXS5X",SUM(Y14:Y110),0))</f>
        <v>0</v>
      </c>
      <c r="Z138" s="94" t="str">
        <f>(IF(AB138&gt;0,CONCATENATE(LEFT(AA$11,(SEARCH("_",AA$11,1)-1)),"_","MAXS5X")," "))</f>
        <v xml:space="preserve"> </v>
      </c>
      <c r="AA138" s="94"/>
      <c r="AB138" s="25">
        <f>IF(OR(ISBLANK(AA$11),ISERR(SEARCH("_",AA$11,1))),0,IF(RIGHT(AA$11,(LEN(AA$11)-SEARCH("_",AA$11,1)))="MAXS5X",SUM(AB14:AB110),0))</f>
        <v>0</v>
      </c>
      <c r="AC138" s="94" t="str">
        <f>(IF(AE138&gt;0,CONCATENATE(LEFT(AD$11,(SEARCH("_",AD$11,1)-1)),"_","MAXS5X")," "))</f>
        <v xml:space="preserve"> </v>
      </c>
      <c r="AD138" s="94"/>
      <c r="AE138" s="25">
        <f>IF(OR(ISBLANK(AD$11),ISERR(SEARCH("_",AD$11,1))),0,IF(RIGHT(AD$11,(LEN(AD$11)-SEARCH("_",AD$11,1)))="MAXS5X",SUM(AE14:AE110),0))</f>
        <v>0</v>
      </c>
      <c r="AF138" s="94" t="str">
        <f>(IF(AH138&gt;0,CONCATENATE(LEFT(AG$11,(SEARCH("_",AG$11,1)-1)),"_","MAXS5X")," "))</f>
        <v xml:space="preserve"> </v>
      </c>
      <c r="AG138" s="94"/>
      <c r="AH138" s="25">
        <f>IF(OR(ISBLANK(AG$11),ISERR(SEARCH("_",AG$11,1))),0,IF(RIGHT(AG$11,(LEN(AG$11)-SEARCH("_",AG$11,1)))="MAXS5X",SUM(AH14:AH110),0))</f>
        <v>0</v>
      </c>
    </row>
    <row r="139" spans="1:34" s="45" customFormat="1" x14ac:dyDescent="0.25">
      <c r="A139" s="43"/>
      <c r="B139" s="129" t="s">
        <v>18</v>
      </c>
      <c r="C139" s="129"/>
      <c r="D139" s="44">
        <f>SUM(D119:D138)</f>
        <v>0</v>
      </c>
      <c r="E139" s="129" t="s">
        <v>18</v>
      </c>
      <c r="F139" s="129"/>
      <c r="G139" s="44">
        <f>SUM(G119:G138)</f>
        <v>0</v>
      </c>
      <c r="H139" s="129" t="s">
        <v>18</v>
      </c>
      <c r="I139" s="129"/>
      <c r="J139" s="44">
        <f>SUM(J119:J138)</f>
        <v>0</v>
      </c>
      <c r="K139" s="129" t="s">
        <v>18</v>
      </c>
      <c r="L139" s="129"/>
      <c r="M139" s="44">
        <f>SUM(M119:M138)</f>
        <v>0</v>
      </c>
      <c r="N139" s="129" t="s">
        <v>18</v>
      </c>
      <c r="O139" s="129"/>
      <c r="P139" s="44">
        <f>SUM(P119:P138)</f>
        <v>0</v>
      </c>
      <c r="Q139" s="129" t="s">
        <v>18</v>
      </c>
      <c r="R139" s="129"/>
      <c r="S139" s="44">
        <f>SUM(S119:S138)</f>
        <v>0</v>
      </c>
      <c r="T139" s="129" t="s">
        <v>18</v>
      </c>
      <c r="U139" s="129"/>
      <c r="V139" s="44">
        <f>SUM(V119:V138)</f>
        <v>0</v>
      </c>
      <c r="W139" s="129" t="s">
        <v>18</v>
      </c>
      <c r="X139" s="129"/>
      <c r="Y139" s="44">
        <f>SUM(Y119:Y138)</f>
        <v>0</v>
      </c>
      <c r="Z139" s="129" t="s">
        <v>18</v>
      </c>
      <c r="AA139" s="129"/>
      <c r="AB139" s="44">
        <f>SUM(AB119:AB138)</f>
        <v>0</v>
      </c>
      <c r="AC139" s="129" t="s">
        <v>18</v>
      </c>
      <c r="AD139" s="129"/>
      <c r="AE139" s="44">
        <f>SUM(AE119:AE138)</f>
        <v>0</v>
      </c>
      <c r="AF139" s="129" t="s">
        <v>18</v>
      </c>
      <c r="AG139" s="129"/>
      <c r="AH139" s="44">
        <f>SUM(AH119:AH138)</f>
        <v>0</v>
      </c>
    </row>
  </sheetData>
  <sheetProtection algorithmName="SHA-512" hashValue="ivrCT7rY3p5zxhYxSEQ/Wtelet+BiDytuhq4s5H1Qp3Am+zUjES1B8TFzijmgp1Z8D9EWyLM41EjtIDws8EWrQ==" saltValue="QwbQNfdYrHi9xXzRkMdDjw==" spinCount="100000" sheet="1" formatCells="0" formatColumns="0" formatRows="0" insertColumns="0" insertRows="0" insertHyperlinks="0" deleteColumns="0" deleteRows="0"/>
  <protectedRanges>
    <protectedRange sqref="D114:D115 P113:Q117" name="Diapazons4"/>
    <protectedRange sqref="K14:K110 N14:N110 Q14:Q110 T14:T110 AC14:AC110 AF14:AF110 E14:E110 H14:H110 W14:W110 Z14:Z110 B14:B110" name="Diapazons3"/>
    <protectedRange sqref="AG11:AH12 AD11:AE12 AA11:AB12 X11:Y12 U11:U12 R11:S12 O11:P12 L11:M12 I11:J12 F11:G12 C11:D12" name="Diapazons2"/>
    <protectedRange sqref="T1 E3 C6 K6 S6 W6 V8" name="Diapazons1"/>
  </protectedRanges>
  <dataConsolidate/>
  <mergeCells count="275">
    <mergeCell ref="AC137:AD137"/>
    <mergeCell ref="AF137:AG137"/>
    <mergeCell ref="B137:C137"/>
    <mergeCell ref="E137:F137"/>
    <mergeCell ref="H137:I137"/>
    <mergeCell ref="K137:L137"/>
    <mergeCell ref="N137:O137"/>
    <mergeCell ref="Q137:R137"/>
    <mergeCell ref="T137:U137"/>
    <mergeCell ref="W137:X137"/>
    <mergeCell ref="Z137:AA137"/>
    <mergeCell ref="AC133:AD133"/>
    <mergeCell ref="AC138:AD138"/>
    <mergeCell ref="AC135:AD135"/>
    <mergeCell ref="AC136:AD136"/>
    <mergeCell ref="Z9:AH9"/>
    <mergeCell ref="AF119:AG119"/>
    <mergeCell ref="AC134:AD134"/>
    <mergeCell ref="AC139:AD139"/>
    <mergeCell ref="AF120:AG120"/>
    <mergeCell ref="AF121:AG121"/>
    <mergeCell ref="AF122:AG122"/>
    <mergeCell ref="AF123:AG123"/>
    <mergeCell ref="AF124:AG124"/>
    <mergeCell ref="AF125:AG125"/>
    <mergeCell ref="AF126:AG126"/>
    <mergeCell ref="AF128:AG128"/>
    <mergeCell ref="AF129:AG129"/>
    <mergeCell ref="AF131:AG131"/>
    <mergeCell ref="AF134:AG134"/>
    <mergeCell ref="AF139:AG139"/>
    <mergeCell ref="AC128:AD128"/>
    <mergeCell ref="AC129:AD129"/>
    <mergeCell ref="AC131:AD131"/>
    <mergeCell ref="AC119:AD119"/>
    <mergeCell ref="W139:X139"/>
    <mergeCell ref="Z123:AA123"/>
    <mergeCell ref="Z124:AA124"/>
    <mergeCell ref="Z125:AA125"/>
    <mergeCell ref="Z126:AA126"/>
    <mergeCell ref="Z128:AA128"/>
    <mergeCell ref="W123:X123"/>
    <mergeCell ref="W124:X124"/>
    <mergeCell ref="W125:X125"/>
    <mergeCell ref="W126:X126"/>
    <mergeCell ref="Z129:AA129"/>
    <mergeCell ref="Z131:AA131"/>
    <mergeCell ref="Z134:AA134"/>
    <mergeCell ref="Z139:AA139"/>
    <mergeCell ref="Z133:AA133"/>
    <mergeCell ref="Z121:AA121"/>
    <mergeCell ref="Z122:AA122"/>
    <mergeCell ref="W119:X119"/>
    <mergeCell ref="W120:X120"/>
    <mergeCell ref="W121:X121"/>
    <mergeCell ref="W122:X122"/>
    <mergeCell ref="Z130:AA130"/>
    <mergeCell ref="AC124:AD124"/>
    <mergeCell ref="AC125:AD125"/>
    <mergeCell ref="AC126:AD126"/>
    <mergeCell ref="AC130:AD130"/>
    <mergeCell ref="AC120:AD120"/>
    <mergeCell ref="AC121:AD121"/>
    <mergeCell ref="AC122:AD122"/>
    <mergeCell ref="AC123:AD123"/>
    <mergeCell ref="AC127:AD127"/>
    <mergeCell ref="Q134:R134"/>
    <mergeCell ref="Q139:R139"/>
    <mergeCell ref="T134:U134"/>
    <mergeCell ref="T139:U139"/>
    <mergeCell ref="W128:X128"/>
    <mergeCell ref="W129:X129"/>
    <mergeCell ref="W131:X131"/>
    <mergeCell ref="N129:O129"/>
    <mergeCell ref="N131:O131"/>
    <mergeCell ref="N134:O134"/>
    <mergeCell ref="N139:O139"/>
    <mergeCell ref="T128:U128"/>
    <mergeCell ref="T129:U129"/>
    <mergeCell ref="T131:U131"/>
    <mergeCell ref="Q130:R130"/>
    <mergeCell ref="Q133:R133"/>
    <mergeCell ref="T130:U130"/>
    <mergeCell ref="T133:U133"/>
    <mergeCell ref="W130:X130"/>
    <mergeCell ref="W133:X133"/>
    <mergeCell ref="Q128:R128"/>
    <mergeCell ref="Q129:R129"/>
    <mergeCell ref="Q131:R131"/>
    <mergeCell ref="W134:X134"/>
    <mergeCell ref="H139:I139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8:L128"/>
    <mergeCell ref="K129:L129"/>
    <mergeCell ref="K131:L131"/>
    <mergeCell ref="H123:I123"/>
    <mergeCell ref="H124:I124"/>
    <mergeCell ref="H125:I125"/>
    <mergeCell ref="H126:I126"/>
    <mergeCell ref="H128:I128"/>
    <mergeCell ref="H119:I119"/>
    <mergeCell ref="H120:I120"/>
    <mergeCell ref="H121:I121"/>
    <mergeCell ref="K134:L134"/>
    <mergeCell ref="K139:L139"/>
    <mergeCell ref="H134:I134"/>
    <mergeCell ref="H122:I122"/>
    <mergeCell ref="B139:C139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8:F128"/>
    <mergeCell ref="E129:F129"/>
    <mergeCell ref="E131:F131"/>
    <mergeCell ref="E134:F134"/>
    <mergeCell ref="E139:F139"/>
    <mergeCell ref="B121:C121"/>
    <mergeCell ref="B122:C122"/>
    <mergeCell ref="B123:C123"/>
    <mergeCell ref="B124:C124"/>
    <mergeCell ref="B125:C125"/>
    <mergeCell ref="B126:C126"/>
    <mergeCell ref="B129:C129"/>
    <mergeCell ref="B131:C131"/>
    <mergeCell ref="B134:C134"/>
    <mergeCell ref="B128:C128"/>
    <mergeCell ref="I1:R1"/>
    <mergeCell ref="E3:I3"/>
    <mergeCell ref="A3:D3"/>
    <mergeCell ref="S6:T6"/>
    <mergeCell ref="C6:F6"/>
    <mergeCell ref="P6:R6"/>
    <mergeCell ref="A114:C114"/>
    <mergeCell ref="A6:B6"/>
    <mergeCell ref="D114:H114"/>
    <mergeCell ref="H6:J6"/>
    <mergeCell ref="K6:N6"/>
    <mergeCell ref="A11:A13"/>
    <mergeCell ref="C11:D11"/>
    <mergeCell ref="I12:J12"/>
    <mergeCell ref="L12:M12"/>
    <mergeCell ref="P113:Q113"/>
    <mergeCell ref="Q126:R126"/>
    <mergeCell ref="T124:U124"/>
    <mergeCell ref="T125:U125"/>
    <mergeCell ref="T126:U126"/>
    <mergeCell ref="W6:Y6"/>
    <mergeCell ref="L11:M11"/>
    <mergeCell ref="X11:Y11"/>
    <mergeCell ref="X12:Y12"/>
    <mergeCell ref="O12:P12"/>
    <mergeCell ref="R12:S12"/>
    <mergeCell ref="U12:V12"/>
    <mergeCell ref="R11:S11"/>
    <mergeCell ref="U11:V11"/>
    <mergeCell ref="O11:P11"/>
    <mergeCell ref="U6:V6"/>
    <mergeCell ref="Q119:R119"/>
    <mergeCell ref="M116:O116"/>
    <mergeCell ref="M117:O117"/>
    <mergeCell ref="Q121:R121"/>
    <mergeCell ref="T119:U119"/>
    <mergeCell ref="T120:U120"/>
    <mergeCell ref="T121:U121"/>
    <mergeCell ref="T122:U122"/>
    <mergeCell ref="Q122:R122"/>
    <mergeCell ref="AD11:AE11"/>
    <mergeCell ref="B119:C119"/>
    <mergeCell ref="B120:C120"/>
    <mergeCell ref="AG11:AH11"/>
    <mergeCell ref="AG12:AH12"/>
    <mergeCell ref="F12:G12"/>
    <mergeCell ref="AD12:AE12"/>
    <mergeCell ref="AA11:AB11"/>
    <mergeCell ref="AA12:AB12"/>
    <mergeCell ref="A115:C115"/>
    <mergeCell ref="M115:O115"/>
    <mergeCell ref="P114:Q114"/>
    <mergeCell ref="D115:H115"/>
    <mergeCell ref="F11:G11"/>
    <mergeCell ref="I11:J11"/>
    <mergeCell ref="C12:D12"/>
    <mergeCell ref="Z119:AA119"/>
    <mergeCell ref="Z120:AA120"/>
    <mergeCell ref="N119:O119"/>
    <mergeCell ref="N120:O120"/>
    <mergeCell ref="Q120:R120"/>
    <mergeCell ref="N121:O121"/>
    <mergeCell ref="N122:O122"/>
    <mergeCell ref="AF133:AG133"/>
    <mergeCell ref="B130:C130"/>
    <mergeCell ref="B133:C133"/>
    <mergeCell ref="E130:F130"/>
    <mergeCell ref="E133:F133"/>
    <mergeCell ref="H130:I130"/>
    <mergeCell ref="H133:I133"/>
    <mergeCell ref="K130:L130"/>
    <mergeCell ref="K133:L133"/>
    <mergeCell ref="N130:O130"/>
    <mergeCell ref="N133:O133"/>
    <mergeCell ref="N123:O123"/>
    <mergeCell ref="N124:O124"/>
    <mergeCell ref="N125:O125"/>
    <mergeCell ref="N126:O126"/>
    <mergeCell ref="N128:O128"/>
    <mergeCell ref="T123:U123"/>
    <mergeCell ref="Q123:R123"/>
    <mergeCell ref="Q124:R124"/>
    <mergeCell ref="Q125:R125"/>
    <mergeCell ref="AF127:AG127"/>
    <mergeCell ref="B132:C132"/>
    <mergeCell ref="AF138:AG138"/>
    <mergeCell ref="B138:C138"/>
    <mergeCell ref="E138:F138"/>
    <mergeCell ref="H138:I138"/>
    <mergeCell ref="K138:L138"/>
    <mergeCell ref="N138:O138"/>
    <mergeCell ref="Q138:R138"/>
    <mergeCell ref="T138:U138"/>
    <mergeCell ref="W138:X138"/>
    <mergeCell ref="Z138:AA138"/>
    <mergeCell ref="AF135:AG135"/>
    <mergeCell ref="B135:C135"/>
    <mergeCell ref="E135:F135"/>
    <mergeCell ref="H135:I135"/>
    <mergeCell ref="K135:L135"/>
    <mergeCell ref="N135:O135"/>
    <mergeCell ref="Q135:R135"/>
    <mergeCell ref="T135:U135"/>
    <mergeCell ref="W135:X135"/>
    <mergeCell ref="Z135:AA135"/>
    <mergeCell ref="AF136:AG136"/>
    <mergeCell ref="B136:C136"/>
    <mergeCell ref="E136:F136"/>
    <mergeCell ref="H136:I136"/>
    <mergeCell ref="K136:L136"/>
    <mergeCell ref="N136:O136"/>
    <mergeCell ref="Q136:R136"/>
    <mergeCell ref="T136:U136"/>
    <mergeCell ref="W136:X136"/>
    <mergeCell ref="Z136:AA136"/>
    <mergeCell ref="AF132:AG132"/>
    <mergeCell ref="B127:C127"/>
    <mergeCell ref="E127:F127"/>
    <mergeCell ref="H127:I127"/>
    <mergeCell ref="K127:L127"/>
    <mergeCell ref="N127:O127"/>
    <mergeCell ref="Q127:R127"/>
    <mergeCell ref="T127:U127"/>
    <mergeCell ref="W127:X127"/>
    <mergeCell ref="Z127:AA127"/>
    <mergeCell ref="AF130:AG130"/>
    <mergeCell ref="H129:I129"/>
    <mergeCell ref="H131:I131"/>
    <mergeCell ref="E132:F132"/>
    <mergeCell ref="H132:I132"/>
    <mergeCell ref="K132:L132"/>
    <mergeCell ref="N132:O132"/>
    <mergeCell ref="Q132:R132"/>
    <mergeCell ref="T132:U132"/>
    <mergeCell ref="W132:X132"/>
    <mergeCell ref="Z132:AA132"/>
    <mergeCell ref="AC132:AD132"/>
  </mergeCells>
  <phoneticPr fontId="8" type="noConversion"/>
  <dataValidations xWindow="376" yWindow="541" count="11">
    <dataValidation allowBlank="1" showInputMessage="1" showErrorMessage="1" promptTitle="Līguma Nr." prompt="Jāievada līguma numuru" sqref="C6" xr:uid="{00000000-0002-0000-0000-000000000000}"/>
    <dataValidation allowBlank="1" showInputMessage="1" showErrorMessage="1" promptTitle="Mežizstrādes uzdevums" prompt="Jāieraksta mežizstrādes uzdevuma numurs" sqref="S6" xr:uid="{00000000-0002-0000-0000-000001000000}"/>
    <dataValidation allowBlank="1" showInputMessage="1" showErrorMessage="1" promptTitle="Datums" prompt="Jāieraksta datums" sqref="W6:Y6" xr:uid="{00000000-0002-0000-0000-000002000000}"/>
    <dataValidation allowBlank="1" showInputMessage="1" showErrorMessage="1" promptTitle="Cirsmas garais kods" prompt="Jāieraksta cirsmas garais kods_x000a_" sqref="K6:N6" xr:uid="{00000000-0002-0000-0000-000003000000}"/>
    <dataValidation allowBlank="1" showInputMessage="1" showErrorMessage="1" promptTitle="Kvartāls" prompt="Jāieraksta kvartāla numurs" sqref="W3" xr:uid="{00000000-0002-0000-0000-000004000000}"/>
    <dataValidation allowBlank="1" showInputMessage="1" showErrorMessage="1" promptTitle="Atbildīgais" prompt="Jāieraksta vārds, uzvārds." sqref="D114:H114" xr:uid="{00000000-0002-0000-0000-000005000000}"/>
    <dataValidation allowBlank="1" showInputMessage="1" showErrorMessage="1" promptTitle="Nosaukums" prompt="Jāievada uzņēmuma nosaukums" sqref="E3:I3" xr:uid="{00000000-0002-0000-0000-000006000000}"/>
    <dataValidation allowBlank="1" showInputMessage="1" showErrorMessage="1" promptTitle="Numurs" prompt="Jāieraksta atskaites numurs" sqref="T1" xr:uid="{00000000-0002-0000-0000-000007000000}"/>
    <dataValidation type="list" allowBlank="1" showInputMessage="1" showErrorMessage="1" sqref="C11:D11 AG11:AH11 AD11:AE11 AA11:AB11 X11:Y11 R11:S11 O11:P11 L11:M11 I11:J11 F11:G11 U11:V11" xr:uid="{00000000-0002-0000-0000-000008000000}">
      <formula1>suga</formula1>
    </dataValidation>
    <dataValidation type="list" allowBlank="1" showInputMessage="1" showErrorMessage="1" sqref="C12:D12 AG12:AH12 AD12:AE12 AA12:AB12 X12:Y12 R12:S12 O12:P12 L12:M12 I12:J12 F12:G12 U12:V12" xr:uid="{00000000-0002-0000-0000-000009000000}">
      <formula1>garums</formula1>
    </dataValidation>
    <dataValidation allowBlank="1" showInputMessage="1" showErrorMessage="1" promptTitle="Datums" prompt="Jāieraksta uzmērīšanas datums" sqref="D115:H116" xr:uid="{00000000-0002-0000-0000-00000A000000}"/>
  </dataValidations>
  <printOptions horizontalCentered="1"/>
  <pageMargins left="3.937007874015748E-2" right="3.937007874015748E-2" top="0.15748031496062992" bottom="0.35433070866141736" header="0.31496062992125984" footer="0.11811023622047245"/>
  <pageSetup paperSize="9" scale="64" fitToHeight="2" orientation="landscape" r:id="rId1"/>
  <headerFooter alignWithMargins="0">
    <oddFooter>&amp;P. lappuse no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apa2"/>
  <dimension ref="A1:O199"/>
  <sheetViews>
    <sheetView zoomScale="115" zoomScaleNormal="115" workbookViewId="0">
      <pane ySplit="1" topLeftCell="A2" activePane="bottomLeft" state="frozen"/>
      <selection pane="bottomLeft" activeCell="F99" sqref="F99"/>
    </sheetView>
  </sheetViews>
  <sheetFormatPr defaultRowHeight="13.2" x14ac:dyDescent="0.25"/>
  <cols>
    <col min="1" max="1" width="20.54296875" customWidth="1"/>
    <col min="2" max="2" width="13.90625" customWidth="1"/>
    <col min="3" max="3" width="15.08984375" customWidth="1"/>
    <col min="6" max="6" width="20.453125" customWidth="1"/>
    <col min="7" max="7" width="17.7265625" customWidth="1"/>
    <col min="12" max="17" width="0" hidden="1" customWidth="1"/>
  </cols>
  <sheetData>
    <row r="1" spans="1:15" ht="26.4" x14ac:dyDescent="0.25">
      <c r="A1" s="64" t="s">
        <v>29</v>
      </c>
      <c r="B1" s="64" t="s">
        <v>30</v>
      </c>
      <c r="C1" s="64" t="s">
        <v>31</v>
      </c>
      <c r="E1" t="s">
        <v>21</v>
      </c>
      <c r="F1" t="s">
        <v>22</v>
      </c>
      <c r="G1" s="51" t="s">
        <v>28</v>
      </c>
    </row>
    <row r="2" spans="1:15" x14ac:dyDescent="0.25">
      <c r="A2" s="89" t="s">
        <v>89</v>
      </c>
      <c r="B2" s="72">
        <v>0.67</v>
      </c>
      <c r="C2" s="72">
        <v>0.87</v>
      </c>
      <c r="E2">
        <v>7</v>
      </c>
      <c r="F2">
        <v>5.4378000000000002</v>
      </c>
      <c r="G2" s="51">
        <v>4.32</v>
      </c>
      <c r="L2" s="75" t="s">
        <v>89</v>
      </c>
      <c r="M2" s="72">
        <v>0.69</v>
      </c>
      <c r="N2" s="72">
        <v>0.89</v>
      </c>
      <c r="O2" s="80"/>
    </row>
    <row r="3" spans="1:15" x14ac:dyDescent="0.25">
      <c r="A3" s="89" t="s">
        <v>162</v>
      </c>
      <c r="B3" s="72">
        <v>0.67</v>
      </c>
      <c r="C3" s="72">
        <v>0.87</v>
      </c>
      <c r="E3">
        <v>8</v>
      </c>
      <c r="F3">
        <v>5.4378000000000002</v>
      </c>
      <c r="G3" s="51">
        <v>4.79</v>
      </c>
      <c r="L3" s="74" t="s">
        <v>78</v>
      </c>
      <c r="M3" s="72">
        <v>0.69</v>
      </c>
      <c r="N3" s="72">
        <v>0.89</v>
      </c>
      <c r="O3" s="81"/>
    </row>
    <row r="4" spans="1:15" x14ac:dyDescent="0.25">
      <c r="A4" s="90" t="s">
        <v>78</v>
      </c>
      <c r="B4" s="72">
        <v>0.67</v>
      </c>
      <c r="C4" s="72">
        <v>0.87</v>
      </c>
      <c r="E4">
        <v>9</v>
      </c>
      <c r="F4">
        <v>5.4378000000000002</v>
      </c>
      <c r="G4" s="51">
        <v>5.26</v>
      </c>
      <c r="L4" s="74"/>
      <c r="M4" s="72"/>
      <c r="N4" s="72"/>
      <c r="O4" s="81"/>
    </row>
    <row r="5" spans="1:15" x14ac:dyDescent="0.25">
      <c r="A5" s="89" t="s">
        <v>82</v>
      </c>
      <c r="B5" s="72">
        <v>0.67</v>
      </c>
      <c r="C5" s="72">
        <v>0.87</v>
      </c>
      <c r="E5">
        <v>10</v>
      </c>
      <c r="F5">
        <v>5.9065000000000003</v>
      </c>
      <c r="G5" s="51">
        <v>5.71</v>
      </c>
      <c r="L5" s="75" t="s">
        <v>82</v>
      </c>
      <c r="M5" s="72">
        <v>0.69</v>
      </c>
      <c r="N5" s="72">
        <v>0.89</v>
      </c>
      <c r="O5" s="81"/>
    </row>
    <row r="6" spans="1:15" x14ac:dyDescent="0.25">
      <c r="A6" s="90" t="s">
        <v>81</v>
      </c>
      <c r="B6" s="72">
        <v>0.67</v>
      </c>
      <c r="C6" s="72">
        <v>0.87</v>
      </c>
      <c r="E6">
        <v>11</v>
      </c>
      <c r="F6">
        <v>6.3596000000000004</v>
      </c>
      <c r="G6" s="51">
        <v>6.14</v>
      </c>
      <c r="L6" s="74" t="s">
        <v>81</v>
      </c>
      <c r="M6" s="72">
        <v>0.69</v>
      </c>
      <c r="N6" s="72">
        <v>0.89</v>
      </c>
      <c r="O6" s="70"/>
    </row>
    <row r="7" spans="1:15" x14ac:dyDescent="0.25">
      <c r="A7" s="90" t="s">
        <v>80</v>
      </c>
      <c r="B7" s="72">
        <v>0.67</v>
      </c>
      <c r="C7" s="72">
        <v>0.87</v>
      </c>
      <c r="E7">
        <v>12</v>
      </c>
      <c r="F7">
        <v>6.7992999999999997</v>
      </c>
      <c r="G7" s="51">
        <v>6.54</v>
      </c>
      <c r="L7" s="74" t="s">
        <v>80</v>
      </c>
      <c r="M7" s="72">
        <v>0.69</v>
      </c>
      <c r="N7" s="72">
        <v>0.89</v>
      </c>
      <c r="O7" s="81"/>
    </row>
    <row r="8" spans="1:15" x14ac:dyDescent="0.25">
      <c r="A8" s="90" t="s">
        <v>79</v>
      </c>
      <c r="B8" s="72">
        <v>0.67</v>
      </c>
      <c r="C8" s="72">
        <v>0.87</v>
      </c>
      <c r="E8">
        <v>13</v>
      </c>
      <c r="F8">
        <v>7.2275999999999998</v>
      </c>
      <c r="G8" s="51">
        <v>6.96</v>
      </c>
      <c r="L8" s="74" t="s">
        <v>79</v>
      </c>
      <c r="M8" s="72">
        <v>0.69</v>
      </c>
      <c r="N8" s="72">
        <v>0.89</v>
      </c>
      <c r="O8" s="82"/>
    </row>
    <row r="9" spans="1:15" x14ac:dyDescent="0.25">
      <c r="A9" s="89" t="s">
        <v>73</v>
      </c>
      <c r="B9" s="86">
        <v>0.75</v>
      </c>
      <c r="C9" s="86">
        <v>0.75</v>
      </c>
      <c r="E9">
        <v>14</v>
      </c>
      <c r="F9">
        <v>7.6464999999999996</v>
      </c>
      <c r="G9" s="51">
        <v>7.34</v>
      </c>
      <c r="L9" s="74" t="s">
        <v>73</v>
      </c>
      <c r="M9" s="70">
        <v>0.75</v>
      </c>
      <c r="N9" s="70">
        <v>0.75</v>
      </c>
      <c r="O9" s="81"/>
    </row>
    <row r="10" spans="1:15" x14ac:dyDescent="0.25">
      <c r="A10" s="89" t="s">
        <v>123</v>
      </c>
      <c r="B10" s="72">
        <v>0.67</v>
      </c>
      <c r="C10" s="72">
        <v>0.87</v>
      </c>
      <c r="E10">
        <v>15</v>
      </c>
      <c r="F10">
        <v>8.0576000000000008</v>
      </c>
      <c r="G10" s="51">
        <v>7.69</v>
      </c>
      <c r="L10" s="74" t="s">
        <v>77</v>
      </c>
      <c r="M10" s="72">
        <v>0.69</v>
      </c>
      <c r="N10" s="72">
        <v>0.89</v>
      </c>
      <c r="O10" s="81"/>
    </row>
    <row r="11" spans="1:15" x14ac:dyDescent="0.25">
      <c r="A11" s="91" t="s">
        <v>83</v>
      </c>
      <c r="B11" s="72">
        <v>0.67</v>
      </c>
      <c r="C11" s="72">
        <v>0.87</v>
      </c>
      <c r="E11">
        <v>16</v>
      </c>
      <c r="F11">
        <v>8.4620999999999995</v>
      </c>
      <c r="G11" s="51">
        <v>8.07</v>
      </c>
      <c r="L11" s="76" t="s">
        <v>83</v>
      </c>
      <c r="M11" s="72">
        <v>0.69</v>
      </c>
      <c r="N11" s="72">
        <v>0.89</v>
      </c>
      <c r="O11" s="81"/>
    </row>
    <row r="12" spans="1:15" x14ac:dyDescent="0.25">
      <c r="A12" s="90" t="s">
        <v>74</v>
      </c>
      <c r="B12" s="72">
        <v>0.67</v>
      </c>
      <c r="C12" s="72">
        <v>0.87</v>
      </c>
      <c r="E12">
        <v>17</v>
      </c>
      <c r="F12">
        <v>8.8612000000000002</v>
      </c>
      <c r="G12" s="51">
        <v>8.44</v>
      </c>
      <c r="L12" s="74" t="s">
        <v>74</v>
      </c>
      <c r="M12" s="72">
        <v>0.69</v>
      </c>
      <c r="N12" s="72">
        <v>0.89</v>
      </c>
      <c r="O12" s="82"/>
    </row>
    <row r="13" spans="1:15" x14ac:dyDescent="0.25">
      <c r="A13" s="89" t="s">
        <v>96</v>
      </c>
      <c r="B13" s="72">
        <v>0.67</v>
      </c>
      <c r="C13" s="72">
        <v>0.87</v>
      </c>
      <c r="E13">
        <v>18</v>
      </c>
      <c r="F13">
        <v>9.2555999999999994</v>
      </c>
      <c r="G13" s="51">
        <v>8.81</v>
      </c>
      <c r="L13" s="74" t="s">
        <v>96</v>
      </c>
      <c r="M13" s="72">
        <v>0.69</v>
      </c>
      <c r="N13" s="72">
        <v>0.89</v>
      </c>
      <c r="O13" s="81"/>
    </row>
    <row r="14" spans="1:15" x14ac:dyDescent="0.25">
      <c r="A14" s="89" t="s">
        <v>138</v>
      </c>
      <c r="B14" s="72">
        <v>0.67</v>
      </c>
      <c r="C14" s="72">
        <v>0.87</v>
      </c>
      <c r="E14">
        <v>19</v>
      </c>
      <c r="F14">
        <v>9.6462000000000003</v>
      </c>
      <c r="G14" s="51">
        <v>9.14</v>
      </c>
      <c r="L14" s="74" t="s">
        <v>109</v>
      </c>
      <c r="M14" s="72">
        <v>0.69</v>
      </c>
      <c r="N14" s="72">
        <v>0.89</v>
      </c>
      <c r="O14" s="81"/>
    </row>
    <row r="15" spans="1:15" x14ac:dyDescent="0.25">
      <c r="A15" s="89" t="s">
        <v>157</v>
      </c>
      <c r="B15" s="72">
        <v>0.67</v>
      </c>
      <c r="C15" s="72">
        <v>0.87</v>
      </c>
      <c r="E15">
        <v>20</v>
      </c>
      <c r="F15">
        <v>10.0335</v>
      </c>
      <c r="G15" s="51">
        <v>9.5</v>
      </c>
      <c r="L15" s="74" t="s">
        <v>72</v>
      </c>
      <c r="M15" s="72">
        <v>0.69</v>
      </c>
      <c r="N15" s="72">
        <v>0.89</v>
      </c>
      <c r="O15" s="81"/>
    </row>
    <row r="16" spans="1:15" x14ac:dyDescent="0.25">
      <c r="A16" s="90" t="s">
        <v>71</v>
      </c>
      <c r="B16" s="72">
        <v>0.67</v>
      </c>
      <c r="C16" s="72">
        <v>0.87</v>
      </c>
      <c r="E16">
        <v>21</v>
      </c>
      <c r="F16">
        <v>10.417999999999999</v>
      </c>
      <c r="G16" s="51">
        <v>9.85</v>
      </c>
      <c r="L16" s="74" t="s">
        <v>71</v>
      </c>
      <c r="M16" s="72">
        <v>0.69</v>
      </c>
      <c r="N16" s="72">
        <v>0.89</v>
      </c>
      <c r="O16" s="81"/>
    </row>
    <row r="17" spans="1:15" x14ac:dyDescent="0.25">
      <c r="A17" s="90" t="s">
        <v>75</v>
      </c>
      <c r="B17" s="86">
        <v>0.56000000000000005</v>
      </c>
      <c r="C17" s="86">
        <v>0.56000000000000005</v>
      </c>
      <c r="E17">
        <v>22</v>
      </c>
      <c r="F17">
        <v>10.8001</v>
      </c>
      <c r="G17" s="51">
        <v>10.25</v>
      </c>
      <c r="L17" s="74" t="s">
        <v>75</v>
      </c>
      <c r="M17" s="72">
        <v>0.69</v>
      </c>
      <c r="N17" s="72">
        <v>0.89</v>
      </c>
      <c r="O17" s="81"/>
    </row>
    <row r="18" spans="1:15" x14ac:dyDescent="0.25">
      <c r="A18" s="89" t="s">
        <v>152</v>
      </c>
      <c r="B18" s="86">
        <v>0.56000000000000005</v>
      </c>
      <c r="C18" s="86">
        <v>0.56000000000000005</v>
      </c>
      <c r="E18">
        <v>23</v>
      </c>
      <c r="F18">
        <v>11.180199999999999</v>
      </c>
      <c r="G18" s="51">
        <v>10.61</v>
      </c>
      <c r="L18" s="74" t="s">
        <v>76</v>
      </c>
      <c r="M18" s="72">
        <v>0.69</v>
      </c>
      <c r="N18" s="72">
        <v>0.89</v>
      </c>
      <c r="O18" s="81"/>
    </row>
    <row r="19" spans="1:15" x14ac:dyDescent="0.25">
      <c r="A19" s="89" t="s">
        <v>88</v>
      </c>
      <c r="B19" s="77">
        <v>0.75</v>
      </c>
      <c r="C19" s="77">
        <v>0.94</v>
      </c>
      <c r="E19">
        <v>24</v>
      </c>
      <c r="F19">
        <v>11.558400000000001</v>
      </c>
      <c r="G19" s="51">
        <v>11</v>
      </c>
      <c r="L19" s="9" t="s">
        <v>88</v>
      </c>
      <c r="M19" s="77">
        <v>0.77</v>
      </c>
      <c r="N19" s="77">
        <v>0.99</v>
      </c>
    </row>
    <row r="20" spans="1:15" x14ac:dyDescent="0.25">
      <c r="A20" s="90" t="s">
        <v>54</v>
      </c>
      <c r="B20" s="77">
        <v>0.75</v>
      </c>
      <c r="C20" s="77">
        <v>0.94</v>
      </c>
      <c r="E20">
        <v>25</v>
      </c>
      <c r="F20">
        <v>11.9351</v>
      </c>
      <c r="G20" s="51">
        <v>11.4</v>
      </c>
      <c r="L20" s="1" t="s">
        <v>54</v>
      </c>
      <c r="M20" s="77">
        <v>0.77</v>
      </c>
      <c r="N20" s="77">
        <v>0.99</v>
      </c>
      <c r="O20" s="83"/>
    </row>
    <row r="21" spans="1:15" x14ac:dyDescent="0.25">
      <c r="A21" s="90" t="s">
        <v>53</v>
      </c>
      <c r="B21" s="77">
        <v>0.75</v>
      </c>
      <c r="C21" s="77">
        <v>0.94</v>
      </c>
      <c r="E21">
        <v>26</v>
      </c>
      <c r="F21">
        <v>12.310499999999999</v>
      </c>
      <c r="G21" s="51">
        <v>11.8</v>
      </c>
      <c r="L21" s="1" t="s">
        <v>53</v>
      </c>
      <c r="M21" s="77">
        <v>0.77</v>
      </c>
      <c r="N21" s="77">
        <v>0.99</v>
      </c>
      <c r="O21" s="84"/>
    </row>
    <row r="22" spans="1:15" x14ac:dyDescent="0.25">
      <c r="A22" s="92" t="s">
        <v>52</v>
      </c>
      <c r="B22" s="77">
        <v>0.75</v>
      </c>
      <c r="C22" s="77">
        <v>0.94</v>
      </c>
      <c r="E22">
        <v>27</v>
      </c>
      <c r="F22">
        <v>12.6846</v>
      </c>
      <c r="G22" s="51">
        <v>12.15</v>
      </c>
      <c r="L22" s="3" t="s">
        <v>52</v>
      </c>
      <c r="M22" s="77">
        <v>0.77</v>
      </c>
      <c r="N22" s="77">
        <v>0.99</v>
      </c>
      <c r="O22" s="79"/>
    </row>
    <row r="23" spans="1:15" x14ac:dyDescent="0.25">
      <c r="A23" s="92" t="s">
        <v>51</v>
      </c>
      <c r="B23" s="77">
        <v>0.75</v>
      </c>
      <c r="C23" s="77">
        <v>0.94</v>
      </c>
      <c r="E23">
        <v>28</v>
      </c>
      <c r="F23">
        <v>13.0578</v>
      </c>
      <c r="G23" s="51">
        <v>12.55</v>
      </c>
      <c r="L23" s="3" t="s">
        <v>51</v>
      </c>
      <c r="M23" s="77">
        <v>0.77</v>
      </c>
      <c r="N23" s="77">
        <v>0.99</v>
      </c>
      <c r="O23" s="84"/>
    </row>
    <row r="24" spans="1:15" x14ac:dyDescent="0.25">
      <c r="A24" s="89" t="s">
        <v>48</v>
      </c>
      <c r="B24" s="87">
        <v>0.75</v>
      </c>
      <c r="C24" s="87">
        <v>0.75</v>
      </c>
      <c r="E24">
        <v>29</v>
      </c>
      <c r="F24">
        <v>13.4299</v>
      </c>
      <c r="G24" s="51">
        <v>12.9</v>
      </c>
      <c r="L24" s="1" t="s">
        <v>48</v>
      </c>
      <c r="M24" s="79">
        <v>0.75</v>
      </c>
      <c r="N24" s="79">
        <v>0.75</v>
      </c>
      <c r="O24" s="84"/>
    </row>
    <row r="25" spans="1:15" x14ac:dyDescent="0.25">
      <c r="A25" s="89" t="s">
        <v>124</v>
      </c>
      <c r="B25" s="77">
        <v>0.75</v>
      </c>
      <c r="C25" s="77">
        <v>0.94</v>
      </c>
      <c r="E25">
        <v>30</v>
      </c>
      <c r="F25">
        <v>13.801299999999999</v>
      </c>
      <c r="G25" s="51">
        <v>13.28</v>
      </c>
      <c r="L25" s="1" t="s">
        <v>50</v>
      </c>
      <c r="M25" s="77">
        <v>0.77</v>
      </c>
      <c r="N25" s="77">
        <v>0.99</v>
      </c>
      <c r="O25" s="84"/>
    </row>
    <row r="26" spans="1:15" x14ac:dyDescent="0.25">
      <c r="A26" s="92" t="s">
        <v>55</v>
      </c>
      <c r="B26" s="77">
        <v>0.75</v>
      </c>
      <c r="C26" s="77">
        <v>0.94</v>
      </c>
      <c r="E26">
        <v>31</v>
      </c>
      <c r="F26">
        <v>14.171900000000001</v>
      </c>
      <c r="G26" s="51">
        <v>13.66</v>
      </c>
      <c r="L26" s="3" t="s">
        <v>55</v>
      </c>
      <c r="M26" s="77">
        <v>0.77</v>
      </c>
      <c r="N26" s="77">
        <v>0.99</v>
      </c>
      <c r="O26" s="84"/>
    </row>
    <row r="27" spans="1:15" x14ac:dyDescent="0.25">
      <c r="A27" s="90" t="s">
        <v>49</v>
      </c>
      <c r="B27" s="77">
        <v>0.75</v>
      </c>
      <c r="C27" s="77">
        <v>0.94</v>
      </c>
      <c r="E27">
        <v>32</v>
      </c>
      <c r="F27">
        <v>14.5419</v>
      </c>
      <c r="G27" s="51">
        <v>14.04</v>
      </c>
      <c r="L27" s="1" t="s">
        <v>49</v>
      </c>
      <c r="M27" s="77">
        <v>0.77</v>
      </c>
      <c r="N27" s="77">
        <v>0.99</v>
      </c>
      <c r="O27" s="84"/>
    </row>
    <row r="28" spans="1:15" x14ac:dyDescent="0.25">
      <c r="A28" s="89" t="s">
        <v>97</v>
      </c>
      <c r="B28" s="77">
        <v>0.75</v>
      </c>
      <c r="C28" s="77">
        <v>0.94</v>
      </c>
      <c r="E28">
        <v>33</v>
      </c>
      <c r="F28">
        <v>14.911300000000001</v>
      </c>
      <c r="G28" s="51">
        <v>14.42</v>
      </c>
      <c r="L28" s="1" t="s">
        <v>97</v>
      </c>
      <c r="M28" s="77">
        <v>0.77</v>
      </c>
      <c r="N28" s="77">
        <v>0.99</v>
      </c>
      <c r="O28" s="84"/>
    </row>
    <row r="29" spans="1:15" x14ac:dyDescent="0.25">
      <c r="A29" s="89" t="s">
        <v>139</v>
      </c>
      <c r="B29" s="77">
        <v>0.75</v>
      </c>
      <c r="C29" s="77">
        <v>0.94</v>
      </c>
      <c r="E29">
        <v>34</v>
      </c>
      <c r="F29">
        <v>15.280200000000001</v>
      </c>
      <c r="G29" s="51">
        <v>14.8</v>
      </c>
      <c r="L29" s="3" t="s">
        <v>110</v>
      </c>
      <c r="M29" s="77">
        <v>0.77</v>
      </c>
      <c r="N29" s="77">
        <v>0.99</v>
      </c>
      <c r="O29" s="84"/>
    </row>
    <row r="30" spans="1:15" x14ac:dyDescent="0.25">
      <c r="A30" s="89" t="s">
        <v>156</v>
      </c>
      <c r="B30" s="77">
        <v>0.75</v>
      </c>
      <c r="C30" s="77">
        <v>0.94</v>
      </c>
      <c r="E30">
        <v>35</v>
      </c>
      <c r="F30">
        <v>15.6486</v>
      </c>
      <c r="G30" s="51">
        <v>15.18</v>
      </c>
      <c r="L30" s="3" t="s">
        <v>47</v>
      </c>
      <c r="M30" s="77">
        <v>0.77</v>
      </c>
      <c r="N30" s="77">
        <v>0.99</v>
      </c>
      <c r="O30" s="84"/>
    </row>
    <row r="31" spans="1:15" x14ac:dyDescent="0.25">
      <c r="A31" s="89" t="s">
        <v>38</v>
      </c>
      <c r="B31" s="78">
        <v>0.67</v>
      </c>
      <c r="C31" s="78">
        <v>0.91</v>
      </c>
      <c r="E31">
        <v>36</v>
      </c>
      <c r="F31">
        <v>16.016500000000001</v>
      </c>
      <c r="G31" s="51">
        <v>15.56</v>
      </c>
      <c r="L31" s="3"/>
      <c r="M31" s="77"/>
      <c r="N31" s="77"/>
      <c r="O31" s="83"/>
    </row>
    <row r="32" spans="1:15" x14ac:dyDescent="0.25">
      <c r="A32" s="89" t="s">
        <v>39</v>
      </c>
      <c r="B32" s="78">
        <v>0.67</v>
      </c>
      <c r="C32" s="78">
        <v>0.91</v>
      </c>
      <c r="E32">
        <v>37</v>
      </c>
      <c r="F32">
        <v>16.3841</v>
      </c>
      <c r="G32" s="51">
        <v>15.94</v>
      </c>
      <c r="L32" s="7" t="s">
        <v>38</v>
      </c>
      <c r="M32" s="78">
        <v>0.7</v>
      </c>
      <c r="N32" s="78">
        <v>1.03</v>
      </c>
      <c r="O32" s="83"/>
    </row>
    <row r="33" spans="1:15" x14ac:dyDescent="0.25">
      <c r="A33" s="89" t="s">
        <v>128</v>
      </c>
      <c r="B33" s="78">
        <v>0.67</v>
      </c>
      <c r="C33" s="78">
        <v>0.91</v>
      </c>
      <c r="E33">
        <v>38</v>
      </c>
      <c r="F33">
        <v>16.751300000000001</v>
      </c>
      <c r="G33" s="51">
        <v>16.32</v>
      </c>
      <c r="L33" s="3" t="s">
        <v>39</v>
      </c>
      <c r="M33" s="78">
        <v>0.7</v>
      </c>
      <c r="N33" s="78">
        <v>1.03</v>
      </c>
    </row>
    <row r="34" spans="1:15" x14ac:dyDescent="0.25">
      <c r="A34" s="92" t="s">
        <v>40</v>
      </c>
      <c r="B34" s="78">
        <v>0.67</v>
      </c>
      <c r="C34" s="78">
        <v>0.91</v>
      </c>
      <c r="E34">
        <v>39</v>
      </c>
      <c r="F34">
        <v>17.118200000000002</v>
      </c>
      <c r="G34" s="51">
        <v>16.7</v>
      </c>
      <c r="L34" s="1" t="s">
        <v>42</v>
      </c>
      <c r="M34" s="78">
        <v>0.7</v>
      </c>
      <c r="N34" s="78">
        <v>1.03</v>
      </c>
    </row>
    <row r="35" spans="1:15" x14ac:dyDescent="0.25">
      <c r="A35" s="89" t="s">
        <v>41</v>
      </c>
      <c r="B35" s="78">
        <v>0.67</v>
      </c>
      <c r="C35" s="78">
        <v>0.91</v>
      </c>
      <c r="E35">
        <v>40</v>
      </c>
      <c r="F35">
        <v>17.4848</v>
      </c>
      <c r="G35" s="51">
        <v>17.079999999999998</v>
      </c>
      <c r="L35" s="3" t="s">
        <v>40</v>
      </c>
      <c r="M35" s="78">
        <v>0.7</v>
      </c>
      <c r="N35" s="78">
        <v>1.03</v>
      </c>
    </row>
    <row r="36" spans="1:15" x14ac:dyDescent="0.25">
      <c r="A36" s="90" t="s">
        <v>108</v>
      </c>
      <c r="B36" s="78">
        <v>0.67</v>
      </c>
      <c r="C36" s="78">
        <v>0.91</v>
      </c>
      <c r="E36">
        <v>41</v>
      </c>
      <c r="F36">
        <v>17.4848</v>
      </c>
      <c r="L36" s="9" t="s">
        <v>41</v>
      </c>
      <c r="M36" s="78">
        <v>0.7</v>
      </c>
      <c r="N36" s="78">
        <v>1.03</v>
      </c>
    </row>
    <row r="37" spans="1:15" x14ac:dyDescent="0.25">
      <c r="A37" s="89" t="s">
        <v>140</v>
      </c>
      <c r="B37" s="78">
        <v>0.67</v>
      </c>
      <c r="C37" s="78">
        <v>0.91</v>
      </c>
      <c r="E37">
        <v>42</v>
      </c>
      <c r="F37">
        <v>17.4848</v>
      </c>
      <c r="L37" s="1" t="s">
        <v>108</v>
      </c>
      <c r="M37" s="78">
        <v>0.7</v>
      </c>
      <c r="N37" s="78">
        <v>1.03</v>
      </c>
    </row>
    <row r="38" spans="1:15" x14ac:dyDescent="0.25">
      <c r="A38" s="90" t="s">
        <v>36</v>
      </c>
      <c r="B38" s="88">
        <v>1</v>
      </c>
      <c r="C38" s="88">
        <v>1</v>
      </c>
      <c r="E38">
        <v>43</v>
      </c>
      <c r="F38">
        <v>17.4848</v>
      </c>
      <c r="L38" s="3" t="s">
        <v>111</v>
      </c>
      <c r="M38" s="78">
        <v>0.7</v>
      </c>
      <c r="N38" s="78">
        <v>1.03</v>
      </c>
    </row>
    <row r="39" spans="1:15" x14ac:dyDescent="0.25">
      <c r="A39" s="89" t="s">
        <v>129</v>
      </c>
      <c r="B39" s="88">
        <v>1</v>
      </c>
      <c r="C39" s="88">
        <v>1</v>
      </c>
      <c r="E39">
        <v>44</v>
      </c>
      <c r="F39">
        <v>17.4848</v>
      </c>
      <c r="L39" s="1" t="s">
        <v>36</v>
      </c>
      <c r="M39">
        <v>1</v>
      </c>
      <c r="N39">
        <v>1</v>
      </c>
    </row>
    <row r="40" spans="1:15" x14ac:dyDescent="0.25">
      <c r="A40" s="89" t="s">
        <v>34</v>
      </c>
      <c r="B40" s="88">
        <v>1</v>
      </c>
      <c r="C40" s="88">
        <v>1</v>
      </c>
      <c r="E40">
        <v>45</v>
      </c>
      <c r="F40">
        <v>17.4848</v>
      </c>
      <c r="L40" s="3" t="s">
        <v>35</v>
      </c>
      <c r="M40">
        <v>1</v>
      </c>
      <c r="N40">
        <v>1</v>
      </c>
    </row>
    <row r="41" spans="1:15" x14ac:dyDescent="0.25">
      <c r="A41" s="89" t="s">
        <v>98</v>
      </c>
      <c r="B41" s="88">
        <v>1</v>
      </c>
      <c r="C41" s="88">
        <v>1</v>
      </c>
      <c r="L41" s="9" t="s">
        <v>34</v>
      </c>
      <c r="M41">
        <v>1</v>
      </c>
      <c r="N41">
        <v>1</v>
      </c>
    </row>
    <row r="42" spans="1:15" x14ac:dyDescent="0.25">
      <c r="A42" s="89" t="s">
        <v>141</v>
      </c>
      <c r="B42" s="88">
        <v>1</v>
      </c>
      <c r="C42" s="88">
        <v>1</v>
      </c>
      <c r="L42" s="3" t="s">
        <v>98</v>
      </c>
      <c r="M42">
        <v>1</v>
      </c>
      <c r="N42">
        <v>1</v>
      </c>
      <c r="O42" s="83"/>
    </row>
    <row r="43" spans="1:15" x14ac:dyDescent="0.25">
      <c r="A43" s="90" t="s">
        <v>63</v>
      </c>
      <c r="B43" s="88">
        <v>1</v>
      </c>
      <c r="C43" s="88">
        <v>1</v>
      </c>
      <c r="L43" s="6" t="s">
        <v>112</v>
      </c>
      <c r="M43">
        <v>1</v>
      </c>
      <c r="N43">
        <v>1</v>
      </c>
      <c r="O43" s="83"/>
    </row>
    <row r="44" spans="1:15" x14ac:dyDescent="0.25">
      <c r="A44" s="89" t="s">
        <v>130</v>
      </c>
      <c r="B44" s="88">
        <v>1</v>
      </c>
      <c r="C44" s="88">
        <v>1</v>
      </c>
      <c r="L44" s="1" t="s">
        <v>63</v>
      </c>
      <c r="M44">
        <v>1</v>
      </c>
      <c r="N44">
        <v>1</v>
      </c>
      <c r="O44" s="83"/>
    </row>
    <row r="45" spans="1:15" x14ac:dyDescent="0.25">
      <c r="A45" s="92" t="s">
        <v>93</v>
      </c>
      <c r="B45" s="88">
        <v>1</v>
      </c>
      <c r="C45" s="88">
        <v>1</v>
      </c>
      <c r="L45" s="3" t="s">
        <v>62</v>
      </c>
      <c r="M45">
        <v>1</v>
      </c>
      <c r="N45">
        <v>1</v>
      </c>
      <c r="O45" s="83"/>
    </row>
    <row r="46" spans="1:15" x14ac:dyDescent="0.25">
      <c r="A46" s="89" t="s">
        <v>99</v>
      </c>
      <c r="B46" s="88">
        <v>1</v>
      </c>
      <c r="C46" s="88">
        <v>1</v>
      </c>
      <c r="L46" s="3" t="s">
        <v>93</v>
      </c>
      <c r="M46">
        <v>1</v>
      </c>
      <c r="N46">
        <v>1</v>
      </c>
      <c r="O46" s="83"/>
    </row>
    <row r="47" spans="1:15" x14ac:dyDescent="0.25">
      <c r="A47" s="89" t="s">
        <v>142</v>
      </c>
      <c r="B47" s="88">
        <v>1</v>
      </c>
      <c r="C47" s="88">
        <v>1</v>
      </c>
      <c r="L47" s="3" t="s">
        <v>99</v>
      </c>
      <c r="M47">
        <v>1</v>
      </c>
      <c r="N47">
        <v>1</v>
      </c>
      <c r="O47" s="83"/>
    </row>
    <row r="48" spans="1:15" x14ac:dyDescent="0.25">
      <c r="A48" s="89" t="s">
        <v>131</v>
      </c>
      <c r="B48" s="88">
        <v>1</v>
      </c>
      <c r="C48" s="88">
        <v>1</v>
      </c>
      <c r="L48" s="2" t="s">
        <v>113</v>
      </c>
      <c r="M48">
        <v>1</v>
      </c>
      <c r="N48">
        <v>1</v>
      </c>
    </row>
    <row r="49" spans="1:14" x14ac:dyDescent="0.25">
      <c r="A49" s="90" t="s">
        <v>91</v>
      </c>
      <c r="B49" s="88">
        <v>1</v>
      </c>
      <c r="C49" s="88">
        <v>1</v>
      </c>
      <c r="L49" s="1" t="s">
        <v>37</v>
      </c>
      <c r="M49">
        <v>1</v>
      </c>
      <c r="N49">
        <v>1</v>
      </c>
    </row>
    <row r="50" spans="1:14" x14ac:dyDescent="0.25">
      <c r="A50" s="89" t="s">
        <v>100</v>
      </c>
      <c r="B50" s="88">
        <v>1</v>
      </c>
      <c r="C50" s="88">
        <v>1</v>
      </c>
      <c r="L50" s="1" t="s">
        <v>91</v>
      </c>
      <c r="M50">
        <v>1</v>
      </c>
      <c r="N50">
        <v>1</v>
      </c>
    </row>
    <row r="51" spans="1:14" x14ac:dyDescent="0.25">
      <c r="A51" s="89" t="s">
        <v>143</v>
      </c>
      <c r="B51" s="88">
        <v>1</v>
      </c>
      <c r="C51" s="88">
        <v>1</v>
      </c>
      <c r="L51" s="3" t="s">
        <v>100</v>
      </c>
      <c r="M51">
        <v>1</v>
      </c>
      <c r="N51">
        <v>1</v>
      </c>
    </row>
    <row r="52" spans="1:14" x14ac:dyDescent="0.25">
      <c r="A52" s="92" t="s">
        <v>67</v>
      </c>
      <c r="B52" s="88">
        <v>1</v>
      </c>
      <c r="C52" s="88">
        <v>1</v>
      </c>
      <c r="L52" s="1" t="s">
        <v>114</v>
      </c>
      <c r="M52">
        <v>1</v>
      </c>
      <c r="N52">
        <v>1</v>
      </c>
    </row>
    <row r="53" spans="1:14" x14ac:dyDescent="0.25">
      <c r="A53" s="89" t="s">
        <v>132</v>
      </c>
      <c r="B53" s="88">
        <v>1</v>
      </c>
      <c r="C53" s="88">
        <v>1</v>
      </c>
      <c r="L53" s="3" t="s">
        <v>67</v>
      </c>
      <c r="M53">
        <v>1</v>
      </c>
      <c r="N53">
        <v>1</v>
      </c>
    </row>
    <row r="54" spans="1:14" x14ac:dyDescent="0.25">
      <c r="A54" s="89" t="s">
        <v>94</v>
      </c>
      <c r="B54" s="88">
        <v>1</v>
      </c>
      <c r="C54" s="88">
        <v>1</v>
      </c>
      <c r="L54" s="3" t="s">
        <v>66</v>
      </c>
      <c r="M54">
        <v>1</v>
      </c>
      <c r="N54">
        <v>1</v>
      </c>
    </row>
    <row r="55" spans="1:14" x14ac:dyDescent="0.25">
      <c r="A55" s="89" t="s">
        <v>144</v>
      </c>
      <c r="B55" s="88">
        <v>1</v>
      </c>
      <c r="C55" s="88">
        <v>1</v>
      </c>
      <c r="L55" s="1" t="s">
        <v>65</v>
      </c>
      <c r="M55">
        <v>1</v>
      </c>
      <c r="N55">
        <v>1</v>
      </c>
    </row>
    <row r="56" spans="1:14" x14ac:dyDescent="0.25">
      <c r="A56" s="92" t="s">
        <v>70</v>
      </c>
      <c r="B56" s="88">
        <v>1</v>
      </c>
      <c r="C56" s="88">
        <v>1</v>
      </c>
      <c r="L56" s="1" t="s">
        <v>115</v>
      </c>
      <c r="M56">
        <v>1</v>
      </c>
      <c r="N56">
        <v>1</v>
      </c>
    </row>
    <row r="57" spans="1:14" x14ac:dyDescent="0.25">
      <c r="A57" s="89" t="s">
        <v>133</v>
      </c>
      <c r="B57" s="88">
        <v>1</v>
      </c>
      <c r="C57" s="88">
        <v>1</v>
      </c>
      <c r="L57" s="73" t="s">
        <v>70</v>
      </c>
      <c r="M57">
        <v>1</v>
      </c>
      <c r="N57">
        <v>1</v>
      </c>
    </row>
    <row r="58" spans="1:14" x14ac:dyDescent="0.25">
      <c r="A58" s="89" t="s">
        <v>95</v>
      </c>
      <c r="B58" s="88">
        <v>1</v>
      </c>
      <c r="C58" s="88">
        <v>1</v>
      </c>
      <c r="L58" s="3" t="s">
        <v>69</v>
      </c>
      <c r="M58">
        <v>1</v>
      </c>
      <c r="N58">
        <v>1</v>
      </c>
    </row>
    <row r="59" spans="1:14" x14ac:dyDescent="0.25">
      <c r="A59" s="89" t="s">
        <v>145</v>
      </c>
      <c r="B59" s="88">
        <v>1</v>
      </c>
      <c r="C59" s="88">
        <v>1</v>
      </c>
      <c r="L59" s="3" t="s">
        <v>68</v>
      </c>
      <c r="M59">
        <v>1</v>
      </c>
      <c r="N59">
        <v>1</v>
      </c>
    </row>
    <row r="60" spans="1:14" x14ac:dyDescent="0.25">
      <c r="A60" s="90" t="s">
        <v>61</v>
      </c>
      <c r="B60" s="88">
        <v>1</v>
      </c>
      <c r="C60" s="88">
        <v>1</v>
      </c>
      <c r="L60" s="3" t="s">
        <v>116</v>
      </c>
      <c r="M60">
        <v>1</v>
      </c>
      <c r="N60">
        <v>1</v>
      </c>
    </row>
    <row r="61" spans="1:14" x14ac:dyDescent="0.25">
      <c r="A61" s="89" t="s">
        <v>134</v>
      </c>
      <c r="B61" s="88">
        <v>1</v>
      </c>
      <c r="C61" s="88">
        <v>1</v>
      </c>
      <c r="L61" s="1" t="s">
        <v>61</v>
      </c>
      <c r="M61">
        <v>1</v>
      </c>
      <c r="N61">
        <v>1</v>
      </c>
    </row>
    <row r="62" spans="1:14" x14ac:dyDescent="0.25">
      <c r="A62" s="89" t="s">
        <v>101</v>
      </c>
      <c r="B62" s="88">
        <v>1</v>
      </c>
      <c r="C62" s="88">
        <v>1</v>
      </c>
      <c r="L62" s="3" t="s">
        <v>60</v>
      </c>
      <c r="M62">
        <v>1</v>
      </c>
      <c r="N62">
        <v>1</v>
      </c>
    </row>
    <row r="63" spans="1:14" x14ac:dyDescent="0.25">
      <c r="A63" s="89" t="s">
        <v>146</v>
      </c>
      <c r="B63" s="88">
        <v>1</v>
      </c>
      <c r="C63" s="88">
        <v>1</v>
      </c>
      <c r="L63" s="1" t="s">
        <v>101</v>
      </c>
      <c r="M63">
        <v>1</v>
      </c>
      <c r="N63">
        <v>1</v>
      </c>
    </row>
    <row r="64" spans="1:14" x14ac:dyDescent="0.25">
      <c r="A64" s="89" t="s">
        <v>125</v>
      </c>
      <c r="B64" s="77">
        <v>0.75</v>
      </c>
      <c r="C64" s="77">
        <v>0.94</v>
      </c>
      <c r="L64" s="3" t="s">
        <v>117</v>
      </c>
      <c r="M64">
        <v>1</v>
      </c>
      <c r="N64">
        <v>1</v>
      </c>
    </row>
    <row r="65" spans="1:14" x14ac:dyDescent="0.25">
      <c r="A65" s="89" t="s">
        <v>147</v>
      </c>
      <c r="B65" s="77">
        <v>0.75</v>
      </c>
      <c r="C65" s="77">
        <v>0.94</v>
      </c>
      <c r="L65" s="3" t="s">
        <v>92</v>
      </c>
      <c r="M65">
        <v>0.77</v>
      </c>
      <c r="N65">
        <v>0.99</v>
      </c>
    </row>
    <row r="66" spans="1:14" x14ac:dyDescent="0.25">
      <c r="A66" s="89" t="s">
        <v>155</v>
      </c>
      <c r="B66" s="77">
        <v>0.75</v>
      </c>
      <c r="C66" s="77">
        <v>0.94</v>
      </c>
      <c r="L66" s="9" t="s">
        <v>118</v>
      </c>
      <c r="M66" s="77">
        <v>0.77</v>
      </c>
      <c r="N66" s="77">
        <v>0.99</v>
      </c>
    </row>
    <row r="67" spans="1:14" x14ac:dyDescent="0.25">
      <c r="A67" s="90" t="s">
        <v>57</v>
      </c>
      <c r="B67" s="77">
        <v>0.75</v>
      </c>
      <c r="C67" s="77">
        <v>0.94</v>
      </c>
      <c r="L67" s="3" t="s">
        <v>56</v>
      </c>
      <c r="M67" s="77">
        <v>0.77</v>
      </c>
      <c r="N67" s="77">
        <v>0.99</v>
      </c>
    </row>
    <row r="68" spans="1:14" x14ac:dyDescent="0.25">
      <c r="A68" s="89" t="s">
        <v>102</v>
      </c>
      <c r="B68" s="77">
        <v>0.75</v>
      </c>
      <c r="C68" s="77">
        <v>0.94</v>
      </c>
      <c r="L68" s="1" t="s">
        <v>57</v>
      </c>
      <c r="M68" s="77">
        <v>0.77</v>
      </c>
      <c r="N68" s="77">
        <v>0.99</v>
      </c>
    </row>
    <row r="69" spans="1:14" x14ac:dyDescent="0.25">
      <c r="A69" s="90" t="s">
        <v>58</v>
      </c>
      <c r="B69" s="77">
        <v>0.75</v>
      </c>
      <c r="C69" s="77">
        <v>0.94</v>
      </c>
      <c r="L69" s="4" t="s">
        <v>102</v>
      </c>
      <c r="M69" s="77">
        <v>0.77</v>
      </c>
      <c r="N69" s="77">
        <v>0.99</v>
      </c>
    </row>
    <row r="70" spans="1:14" x14ac:dyDescent="0.25">
      <c r="A70" s="89" t="s">
        <v>148</v>
      </c>
      <c r="B70" s="88">
        <v>1</v>
      </c>
      <c r="C70" s="88">
        <v>1</v>
      </c>
      <c r="L70" s="1" t="s">
        <v>58</v>
      </c>
      <c r="M70" s="77">
        <v>0.77</v>
      </c>
      <c r="N70" s="77">
        <v>0.99</v>
      </c>
    </row>
    <row r="71" spans="1:14" x14ac:dyDescent="0.25">
      <c r="A71" s="89" t="s">
        <v>135</v>
      </c>
      <c r="B71" s="88">
        <v>1</v>
      </c>
      <c r="C71" s="88">
        <v>1</v>
      </c>
      <c r="L71" s="1" t="s">
        <v>119</v>
      </c>
      <c r="M71">
        <v>1</v>
      </c>
      <c r="N71">
        <v>1</v>
      </c>
    </row>
    <row r="72" spans="1:14" x14ac:dyDescent="0.25">
      <c r="A72" s="89" t="s">
        <v>103</v>
      </c>
      <c r="B72" s="88">
        <v>1</v>
      </c>
      <c r="C72" s="88">
        <v>1</v>
      </c>
      <c r="L72" s="3" t="s">
        <v>64</v>
      </c>
      <c r="M72">
        <v>1</v>
      </c>
      <c r="N72">
        <v>1</v>
      </c>
    </row>
    <row r="73" spans="1:14" x14ac:dyDescent="0.25">
      <c r="A73" s="89" t="s">
        <v>136</v>
      </c>
      <c r="B73" s="88">
        <v>1</v>
      </c>
      <c r="C73" s="88">
        <v>1</v>
      </c>
      <c r="L73" s="3" t="s">
        <v>103</v>
      </c>
      <c r="M73">
        <v>1</v>
      </c>
      <c r="N73">
        <v>1</v>
      </c>
    </row>
    <row r="74" spans="1:14" x14ac:dyDescent="0.25">
      <c r="A74" s="89" t="s">
        <v>104</v>
      </c>
      <c r="B74" s="88">
        <v>1</v>
      </c>
      <c r="C74" s="88">
        <v>1</v>
      </c>
      <c r="L74" s="3" t="s">
        <v>59</v>
      </c>
      <c r="M74">
        <v>1</v>
      </c>
      <c r="N74">
        <v>1</v>
      </c>
    </row>
    <row r="75" spans="1:14" x14ac:dyDescent="0.25">
      <c r="A75" s="89" t="s">
        <v>158</v>
      </c>
      <c r="B75" s="88">
        <v>1</v>
      </c>
      <c r="C75" s="88">
        <v>1</v>
      </c>
      <c r="L75" s="9" t="s">
        <v>104</v>
      </c>
      <c r="M75">
        <v>1</v>
      </c>
      <c r="N75">
        <v>1</v>
      </c>
    </row>
    <row r="76" spans="1:14" x14ac:dyDescent="0.25">
      <c r="A76" s="89" t="s">
        <v>160</v>
      </c>
      <c r="B76" s="88">
        <v>1</v>
      </c>
      <c r="C76" s="88">
        <v>1</v>
      </c>
      <c r="L76" s="75"/>
    </row>
    <row r="77" spans="1:14" x14ac:dyDescent="0.25">
      <c r="A77" s="89" t="s">
        <v>161</v>
      </c>
      <c r="B77" s="88">
        <v>1</v>
      </c>
      <c r="C77" s="88">
        <v>1</v>
      </c>
      <c r="L77" s="75"/>
    </row>
    <row r="78" spans="1:14" x14ac:dyDescent="0.25">
      <c r="A78" s="89" t="s">
        <v>149</v>
      </c>
      <c r="B78" s="72">
        <v>0.67</v>
      </c>
      <c r="C78" s="72">
        <v>0.87</v>
      </c>
      <c r="L78" s="75"/>
    </row>
    <row r="79" spans="1:14" x14ac:dyDescent="0.25">
      <c r="A79" s="89" t="s">
        <v>154</v>
      </c>
      <c r="B79" s="72">
        <v>0.67</v>
      </c>
      <c r="C79" s="72">
        <v>0.87</v>
      </c>
      <c r="L79" s="74" t="s">
        <v>120</v>
      </c>
      <c r="M79" s="72">
        <v>0.69</v>
      </c>
      <c r="N79" s="72">
        <v>0.89</v>
      </c>
    </row>
    <row r="80" spans="1:14" x14ac:dyDescent="0.25">
      <c r="A80" s="90" t="s">
        <v>85</v>
      </c>
      <c r="B80" s="72">
        <v>0.67</v>
      </c>
      <c r="C80" s="72">
        <v>0.87</v>
      </c>
      <c r="L80" s="5" t="s">
        <v>84</v>
      </c>
      <c r="M80" s="72">
        <v>0.69</v>
      </c>
      <c r="N80" s="72">
        <v>0.89</v>
      </c>
    </row>
    <row r="81" spans="1:15" x14ac:dyDescent="0.25">
      <c r="A81" s="89" t="s">
        <v>126</v>
      </c>
      <c r="B81" s="72">
        <v>0.67</v>
      </c>
      <c r="C81" s="72">
        <v>0.87</v>
      </c>
      <c r="L81" s="5" t="s">
        <v>85</v>
      </c>
      <c r="M81" s="72">
        <v>0.69</v>
      </c>
      <c r="N81" s="72">
        <v>0.89</v>
      </c>
    </row>
    <row r="82" spans="1:15" x14ac:dyDescent="0.25">
      <c r="A82" s="89" t="s">
        <v>105</v>
      </c>
      <c r="B82" s="72">
        <v>0.67</v>
      </c>
      <c r="C82" s="72">
        <v>0.87</v>
      </c>
      <c r="L82" s="10" t="s">
        <v>86</v>
      </c>
      <c r="M82" s="72">
        <v>0.69</v>
      </c>
      <c r="N82" s="72">
        <v>0.89</v>
      </c>
    </row>
    <row r="83" spans="1:15" x14ac:dyDescent="0.25">
      <c r="A83" s="93" t="s">
        <v>87</v>
      </c>
      <c r="B83" s="72">
        <v>0.67</v>
      </c>
      <c r="C83" s="72">
        <v>0.87</v>
      </c>
      <c r="L83" s="5" t="s">
        <v>105</v>
      </c>
      <c r="M83" s="72">
        <v>0.69</v>
      </c>
      <c r="N83" s="72">
        <v>0.89</v>
      </c>
    </row>
    <row r="84" spans="1:15" x14ac:dyDescent="0.25">
      <c r="A84" s="89" t="s">
        <v>159</v>
      </c>
      <c r="B84" s="72">
        <v>0.67</v>
      </c>
      <c r="C84" s="72">
        <v>0.87</v>
      </c>
      <c r="L84" s="8" t="s">
        <v>87</v>
      </c>
      <c r="M84" s="72">
        <v>0.69</v>
      </c>
      <c r="N84" s="72">
        <v>0.89</v>
      </c>
    </row>
    <row r="85" spans="1:15" x14ac:dyDescent="0.25">
      <c r="A85" s="89" t="s">
        <v>150</v>
      </c>
      <c r="B85" s="88">
        <v>1</v>
      </c>
      <c r="C85" s="88">
        <v>1</v>
      </c>
      <c r="L85" s="8"/>
      <c r="M85" s="82"/>
      <c r="N85" s="82"/>
    </row>
    <row r="86" spans="1:15" x14ac:dyDescent="0.25">
      <c r="A86" s="89" t="s">
        <v>137</v>
      </c>
      <c r="B86" s="88">
        <v>1</v>
      </c>
      <c r="C86" s="88">
        <v>1</v>
      </c>
      <c r="L86" s="1" t="s">
        <v>121</v>
      </c>
      <c r="M86">
        <v>1</v>
      </c>
      <c r="N86">
        <v>1</v>
      </c>
    </row>
    <row r="87" spans="1:15" x14ac:dyDescent="0.25">
      <c r="A87" s="89" t="s">
        <v>107</v>
      </c>
      <c r="B87" s="88">
        <v>1</v>
      </c>
      <c r="C87" s="88">
        <v>1</v>
      </c>
      <c r="L87" s="1" t="s">
        <v>43</v>
      </c>
      <c r="M87">
        <v>1</v>
      </c>
      <c r="N87">
        <v>1</v>
      </c>
    </row>
    <row r="88" spans="1:15" x14ac:dyDescent="0.25">
      <c r="A88" s="89" t="s">
        <v>163</v>
      </c>
      <c r="B88" s="88">
        <v>1</v>
      </c>
      <c r="C88" s="88">
        <v>1</v>
      </c>
      <c r="L88" s="1"/>
    </row>
    <row r="89" spans="1:15" x14ac:dyDescent="0.25">
      <c r="A89" s="89" t="s">
        <v>151</v>
      </c>
      <c r="B89" s="72">
        <v>0.67</v>
      </c>
      <c r="C89" s="72">
        <v>0.87</v>
      </c>
      <c r="L89" s="3" t="s">
        <v>107</v>
      </c>
      <c r="M89">
        <v>1</v>
      </c>
      <c r="N89">
        <v>1</v>
      </c>
    </row>
    <row r="90" spans="1:15" x14ac:dyDescent="0.25">
      <c r="A90" s="89" t="s">
        <v>153</v>
      </c>
      <c r="B90" s="72">
        <v>0.67</v>
      </c>
      <c r="C90" s="72">
        <v>0.87</v>
      </c>
      <c r="L90" s="9" t="s">
        <v>122</v>
      </c>
      <c r="M90" s="72">
        <v>0.69</v>
      </c>
      <c r="N90" s="72">
        <v>0.89</v>
      </c>
    </row>
    <row r="91" spans="1:15" x14ac:dyDescent="0.25">
      <c r="A91" s="89" t="s">
        <v>127</v>
      </c>
      <c r="B91" s="72">
        <v>0.67</v>
      </c>
      <c r="C91" s="72">
        <v>0.87</v>
      </c>
      <c r="L91" s="3" t="s">
        <v>44</v>
      </c>
      <c r="M91" s="72">
        <v>0.69</v>
      </c>
      <c r="N91" s="72">
        <v>0.89</v>
      </c>
    </row>
    <row r="92" spans="1:15" x14ac:dyDescent="0.25">
      <c r="A92" s="89" t="s">
        <v>106</v>
      </c>
      <c r="B92" s="72">
        <v>0.67</v>
      </c>
      <c r="C92" s="72">
        <v>0.87</v>
      </c>
      <c r="L92" s="1" t="s">
        <v>45</v>
      </c>
      <c r="M92" s="72">
        <v>0.69</v>
      </c>
      <c r="N92" s="72">
        <v>0.89</v>
      </c>
      <c r="O92" s="82"/>
    </row>
    <row r="93" spans="1:15" x14ac:dyDescent="0.25">
      <c r="A93" s="92" t="s">
        <v>46</v>
      </c>
      <c r="B93" s="72">
        <v>0.67</v>
      </c>
      <c r="C93" s="72">
        <v>0.87</v>
      </c>
      <c r="L93" s="3" t="s">
        <v>106</v>
      </c>
      <c r="M93" s="72">
        <v>0.69</v>
      </c>
      <c r="N93" s="72">
        <v>0.89</v>
      </c>
      <c r="O93" s="82"/>
    </row>
    <row r="94" spans="1:15" x14ac:dyDescent="0.25">
      <c r="A94" s="8"/>
      <c r="B94" s="85"/>
      <c r="C94" s="85"/>
      <c r="L94" s="3" t="s">
        <v>46</v>
      </c>
      <c r="M94" s="72">
        <v>0.69</v>
      </c>
      <c r="N94" s="72">
        <v>0.89</v>
      </c>
      <c r="O94" s="82"/>
    </row>
    <row r="95" spans="1:15" x14ac:dyDescent="0.25">
      <c r="O95" s="82"/>
    </row>
    <row r="98" spans="1:14" x14ac:dyDescent="0.25">
      <c r="A98" s="69" t="s">
        <v>33</v>
      </c>
    </row>
    <row r="99" spans="1:14" x14ac:dyDescent="0.25">
      <c r="A99" s="65">
        <v>2</v>
      </c>
    </row>
    <row r="100" spans="1:14" x14ac:dyDescent="0.25">
      <c r="A100" s="66">
        <v>2.1</v>
      </c>
      <c r="L100" s="82"/>
      <c r="M100" s="82"/>
      <c r="N100" s="82"/>
    </row>
    <row r="101" spans="1:14" x14ac:dyDescent="0.25">
      <c r="A101" s="66">
        <v>2.2000000000000002</v>
      </c>
      <c r="L101" s="82"/>
      <c r="M101" s="82"/>
      <c r="N101" s="82"/>
    </row>
    <row r="102" spans="1:14" x14ac:dyDescent="0.25">
      <c r="A102" s="66">
        <v>2.2999999999999998</v>
      </c>
      <c r="L102" s="82"/>
      <c r="M102" s="82"/>
      <c r="N102" s="82"/>
    </row>
    <row r="103" spans="1:14" x14ac:dyDescent="0.25">
      <c r="A103" s="66">
        <v>2.4</v>
      </c>
      <c r="L103" s="82"/>
      <c r="M103" s="82"/>
      <c r="N103" s="82"/>
    </row>
    <row r="104" spans="1:14" x14ac:dyDescent="0.25">
      <c r="A104" s="66">
        <v>2.5</v>
      </c>
      <c r="L104" s="82"/>
      <c r="M104" s="82"/>
      <c r="N104" s="82"/>
    </row>
    <row r="105" spans="1:14" x14ac:dyDescent="0.25">
      <c r="A105" s="66">
        <v>2.6</v>
      </c>
      <c r="L105" s="82"/>
      <c r="M105" s="82"/>
      <c r="N105" s="82"/>
    </row>
    <row r="106" spans="1:14" x14ac:dyDescent="0.25">
      <c r="A106" s="66">
        <v>2.7</v>
      </c>
    </row>
    <row r="107" spans="1:14" x14ac:dyDescent="0.25">
      <c r="A107" s="66">
        <v>2.8</v>
      </c>
    </row>
    <row r="108" spans="1:14" x14ac:dyDescent="0.25">
      <c r="A108" s="66">
        <v>2.9</v>
      </c>
    </row>
    <row r="109" spans="1:14" x14ac:dyDescent="0.25">
      <c r="A109" s="66">
        <v>3</v>
      </c>
    </row>
    <row r="110" spans="1:14" x14ac:dyDescent="0.25">
      <c r="A110" s="66">
        <v>3.1</v>
      </c>
    </row>
    <row r="111" spans="1:14" x14ac:dyDescent="0.25">
      <c r="A111" s="66">
        <v>3.2</v>
      </c>
    </row>
    <row r="112" spans="1:14" x14ac:dyDescent="0.25">
      <c r="A112" s="66">
        <v>3.3</v>
      </c>
    </row>
    <row r="113" spans="1:1" x14ac:dyDescent="0.25">
      <c r="A113" s="66">
        <v>3.4</v>
      </c>
    </row>
    <row r="114" spans="1:1" x14ac:dyDescent="0.25">
      <c r="A114" s="66">
        <v>3.5</v>
      </c>
    </row>
    <row r="115" spans="1:1" x14ac:dyDescent="0.25">
      <c r="A115" s="66">
        <v>3.6</v>
      </c>
    </row>
    <row r="116" spans="1:1" x14ac:dyDescent="0.25">
      <c r="A116" s="66">
        <v>3.7</v>
      </c>
    </row>
    <row r="117" spans="1:1" x14ac:dyDescent="0.25">
      <c r="A117" s="66">
        <v>3.8</v>
      </c>
    </row>
    <row r="118" spans="1:1" x14ac:dyDescent="0.25">
      <c r="A118" s="66">
        <v>3.9</v>
      </c>
    </row>
    <row r="119" spans="1:1" x14ac:dyDescent="0.25">
      <c r="A119" s="66">
        <v>4</v>
      </c>
    </row>
    <row r="120" spans="1:1" x14ac:dyDescent="0.25">
      <c r="A120" s="66">
        <v>4.0999999999999996</v>
      </c>
    </row>
    <row r="121" spans="1:1" x14ac:dyDescent="0.25">
      <c r="A121" s="66">
        <v>4.2</v>
      </c>
    </row>
    <row r="122" spans="1:1" x14ac:dyDescent="0.25">
      <c r="A122" s="66">
        <v>4.3</v>
      </c>
    </row>
    <row r="123" spans="1:1" x14ac:dyDescent="0.25">
      <c r="A123" s="66">
        <v>4.4000000000000004</v>
      </c>
    </row>
    <row r="124" spans="1:1" x14ac:dyDescent="0.25">
      <c r="A124" s="66">
        <v>4.5</v>
      </c>
    </row>
    <row r="125" spans="1:1" x14ac:dyDescent="0.25">
      <c r="A125" s="66">
        <v>4.5999999999999996</v>
      </c>
    </row>
    <row r="126" spans="1:1" x14ac:dyDescent="0.25">
      <c r="A126" s="66">
        <v>4.7</v>
      </c>
    </row>
    <row r="127" spans="1:1" x14ac:dyDescent="0.25">
      <c r="A127" s="66">
        <v>4.8</v>
      </c>
    </row>
    <row r="128" spans="1:1" x14ac:dyDescent="0.25">
      <c r="A128" s="66">
        <v>4.9000000000000004</v>
      </c>
    </row>
    <row r="129" spans="1:1" x14ac:dyDescent="0.25">
      <c r="A129" s="66">
        <v>5</v>
      </c>
    </row>
    <row r="130" spans="1:1" x14ac:dyDescent="0.25">
      <c r="A130" s="66">
        <v>5.0999999999999996</v>
      </c>
    </row>
    <row r="131" spans="1:1" x14ac:dyDescent="0.25">
      <c r="A131" s="66">
        <v>5.2</v>
      </c>
    </row>
    <row r="132" spans="1:1" x14ac:dyDescent="0.25">
      <c r="A132" s="66">
        <v>5.3</v>
      </c>
    </row>
    <row r="133" spans="1:1" x14ac:dyDescent="0.25">
      <c r="A133" s="66">
        <v>5.4</v>
      </c>
    </row>
    <row r="134" spans="1:1" x14ac:dyDescent="0.25">
      <c r="A134" s="66">
        <v>5.5</v>
      </c>
    </row>
    <row r="135" spans="1:1" x14ac:dyDescent="0.25">
      <c r="A135" s="66">
        <v>5.6</v>
      </c>
    </row>
    <row r="136" spans="1:1" x14ac:dyDescent="0.25">
      <c r="A136" s="66">
        <v>5.7</v>
      </c>
    </row>
    <row r="137" spans="1:1" x14ac:dyDescent="0.25">
      <c r="A137" s="66">
        <v>5.8</v>
      </c>
    </row>
    <row r="138" spans="1:1" x14ac:dyDescent="0.25">
      <c r="A138" s="66">
        <v>5.9</v>
      </c>
    </row>
    <row r="139" spans="1:1" x14ac:dyDescent="0.25">
      <c r="A139" s="66">
        <v>6</v>
      </c>
    </row>
    <row r="140" spans="1:1" x14ac:dyDescent="0.25">
      <c r="A140" s="66">
        <v>6.1</v>
      </c>
    </row>
    <row r="141" spans="1:1" x14ac:dyDescent="0.25">
      <c r="A141" s="66">
        <v>6.2</v>
      </c>
    </row>
    <row r="142" spans="1:1" x14ac:dyDescent="0.25">
      <c r="A142" s="66">
        <v>6.3</v>
      </c>
    </row>
    <row r="143" spans="1:1" x14ac:dyDescent="0.25">
      <c r="A143" s="66">
        <v>6.4</v>
      </c>
    </row>
    <row r="144" spans="1:1" x14ac:dyDescent="0.25">
      <c r="A144" s="66">
        <v>6.5</v>
      </c>
    </row>
    <row r="145" spans="1:1" x14ac:dyDescent="0.25">
      <c r="A145" s="66">
        <v>6.6</v>
      </c>
    </row>
    <row r="146" spans="1:1" x14ac:dyDescent="0.25">
      <c r="A146" s="66">
        <v>6.7</v>
      </c>
    </row>
    <row r="147" spans="1:1" x14ac:dyDescent="0.25">
      <c r="A147" s="66">
        <v>6.8</v>
      </c>
    </row>
    <row r="148" spans="1:1" x14ac:dyDescent="0.25">
      <c r="A148" s="67">
        <v>6.9</v>
      </c>
    </row>
    <row r="149" spans="1:1" x14ac:dyDescent="0.25">
      <c r="A149" s="67">
        <v>7</v>
      </c>
    </row>
    <row r="150" spans="1:1" x14ac:dyDescent="0.25">
      <c r="A150" s="67">
        <v>7.1</v>
      </c>
    </row>
    <row r="151" spans="1:1" x14ac:dyDescent="0.25">
      <c r="A151" s="67">
        <v>7.2</v>
      </c>
    </row>
    <row r="152" spans="1:1" x14ac:dyDescent="0.25">
      <c r="A152" s="67">
        <v>7.3</v>
      </c>
    </row>
    <row r="153" spans="1:1" x14ac:dyDescent="0.25">
      <c r="A153" s="67">
        <v>7.4</v>
      </c>
    </row>
    <row r="154" spans="1:1" x14ac:dyDescent="0.25">
      <c r="A154" s="67">
        <v>7.5</v>
      </c>
    </row>
    <row r="155" spans="1:1" x14ac:dyDescent="0.25">
      <c r="A155" s="67">
        <v>7.6</v>
      </c>
    </row>
    <row r="156" spans="1:1" x14ac:dyDescent="0.25">
      <c r="A156" s="67">
        <v>7.7</v>
      </c>
    </row>
    <row r="157" spans="1:1" x14ac:dyDescent="0.25">
      <c r="A157" s="67">
        <v>7.8</v>
      </c>
    </row>
    <row r="158" spans="1:1" x14ac:dyDescent="0.25">
      <c r="A158" s="67">
        <v>7.9</v>
      </c>
    </row>
    <row r="159" spans="1:1" x14ac:dyDescent="0.25">
      <c r="A159" s="67">
        <v>8</v>
      </c>
    </row>
    <row r="160" spans="1:1" x14ac:dyDescent="0.25">
      <c r="A160" s="67">
        <v>8.1</v>
      </c>
    </row>
    <row r="161" spans="1:1" x14ac:dyDescent="0.25">
      <c r="A161" s="67">
        <v>8.1999999999999993</v>
      </c>
    </row>
    <row r="162" spans="1:1" x14ac:dyDescent="0.25">
      <c r="A162" s="67">
        <v>8.3000000000000007</v>
      </c>
    </row>
    <row r="163" spans="1:1" x14ac:dyDescent="0.25">
      <c r="A163" s="67">
        <v>8.4</v>
      </c>
    </row>
    <row r="164" spans="1:1" x14ac:dyDescent="0.25">
      <c r="A164" s="67">
        <v>8.5</v>
      </c>
    </row>
    <row r="165" spans="1:1" x14ac:dyDescent="0.25">
      <c r="A165" s="67">
        <v>8.6</v>
      </c>
    </row>
    <row r="166" spans="1:1" x14ac:dyDescent="0.25">
      <c r="A166" s="67">
        <v>8.6999999999999993</v>
      </c>
    </row>
    <row r="167" spans="1:1" x14ac:dyDescent="0.25">
      <c r="A167" s="67">
        <v>8.8000000000000007</v>
      </c>
    </row>
    <row r="168" spans="1:1" x14ac:dyDescent="0.25">
      <c r="A168" s="67">
        <v>8.9</v>
      </c>
    </row>
    <row r="169" spans="1:1" x14ac:dyDescent="0.25">
      <c r="A169" s="67">
        <v>9</v>
      </c>
    </row>
    <row r="170" spans="1:1" x14ac:dyDescent="0.25">
      <c r="A170" s="67">
        <v>9.1</v>
      </c>
    </row>
    <row r="171" spans="1:1" x14ac:dyDescent="0.25">
      <c r="A171" s="67">
        <v>9.1999999999999993</v>
      </c>
    </row>
    <row r="172" spans="1:1" x14ac:dyDescent="0.25">
      <c r="A172" s="67">
        <v>9.3000000000000007</v>
      </c>
    </row>
    <row r="173" spans="1:1" x14ac:dyDescent="0.25">
      <c r="A173" s="67">
        <v>9.4</v>
      </c>
    </row>
    <row r="174" spans="1:1" x14ac:dyDescent="0.25">
      <c r="A174" s="67">
        <v>9.5</v>
      </c>
    </row>
    <row r="175" spans="1:1" x14ac:dyDescent="0.25">
      <c r="A175" s="67">
        <v>9.6</v>
      </c>
    </row>
    <row r="176" spans="1:1" x14ac:dyDescent="0.25">
      <c r="A176" s="67">
        <v>9.6999999999999993</v>
      </c>
    </row>
    <row r="177" spans="1:1" x14ac:dyDescent="0.25">
      <c r="A177" s="67">
        <v>9.8000000000000007</v>
      </c>
    </row>
    <row r="178" spans="1:1" x14ac:dyDescent="0.25">
      <c r="A178" s="67">
        <v>9.9</v>
      </c>
    </row>
    <row r="179" spans="1:1" x14ac:dyDescent="0.25">
      <c r="A179" s="67">
        <v>10</v>
      </c>
    </row>
    <row r="180" spans="1:1" x14ac:dyDescent="0.25">
      <c r="A180" s="67">
        <v>10.1</v>
      </c>
    </row>
    <row r="181" spans="1:1" x14ac:dyDescent="0.25">
      <c r="A181" s="67">
        <v>10.199999999999999</v>
      </c>
    </row>
    <row r="182" spans="1:1" x14ac:dyDescent="0.25">
      <c r="A182" s="67">
        <v>10.3</v>
      </c>
    </row>
    <row r="183" spans="1:1" x14ac:dyDescent="0.25">
      <c r="A183" s="67">
        <v>10.4</v>
      </c>
    </row>
    <row r="184" spans="1:1" x14ac:dyDescent="0.25">
      <c r="A184" s="67">
        <v>10.5</v>
      </c>
    </row>
    <row r="185" spans="1:1" x14ac:dyDescent="0.25">
      <c r="A185" s="67">
        <v>10.6</v>
      </c>
    </row>
    <row r="186" spans="1:1" x14ac:dyDescent="0.25">
      <c r="A186" s="67">
        <v>10.7</v>
      </c>
    </row>
    <row r="187" spans="1:1" x14ac:dyDescent="0.25">
      <c r="A187" s="67">
        <v>10.8</v>
      </c>
    </row>
    <row r="188" spans="1:1" x14ac:dyDescent="0.25">
      <c r="A188" s="67">
        <v>10.9</v>
      </c>
    </row>
    <row r="189" spans="1:1" x14ac:dyDescent="0.25">
      <c r="A189" s="67">
        <v>11</v>
      </c>
    </row>
    <row r="190" spans="1:1" x14ac:dyDescent="0.25">
      <c r="A190" s="67">
        <v>11.1</v>
      </c>
    </row>
    <row r="191" spans="1:1" x14ac:dyDescent="0.25">
      <c r="A191" s="67">
        <v>11.2</v>
      </c>
    </row>
    <row r="192" spans="1:1" x14ac:dyDescent="0.25">
      <c r="A192" s="67">
        <v>11.3</v>
      </c>
    </row>
    <row r="193" spans="1:1" x14ac:dyDescent="0.25">
      <c r="A193" s="67">
        <v>11.4</v>
      </c>
    </row>
    <row r="194" spans="1:1" x14ac:dyDescent="0.25">
      <c r="A194" s="67">
        <v>11.5</v>
      </c>
    </row>
    <row r="195" spans="1:1" x14ac:dyDescent="0.25">
      <c r="A195" s="67">
        <v>11.6</v>
      </c>
    </row>
    <row r="196" spans="1:1" x14ac:dyDescent="0.25">
      <c r="A196" s="67">
        <v>11.7</v>
      </c>
    </row>
    <row r="197" spans="1:1" x14ac:dyDescent="0.25">
      <c r="A197" s="67">
        <v>11.8</v>
      </c>
    </row>
    <row r="198" spans="1:1" x14ac:dyDescent="0.25">
      <c r="A198" s="67">
        <v>11.9</v>
      </c>
    </row>
    <row r="199" spans="1:1" x14ac:dyDescent="0.25">
      <c r="A199" s="68">
        <v>12</v>
      </c>
    </row>
  </sheetData>
  <sheetProtection algorithmName="SHA-512" hashValue="fFW/BoCp9gOYFpkfNgaaTlR0iLg6Cmy7TWPWUVIlxrF7Ed8TbJ27NvM24uT4BHt6OUHntgkRgO+cz0Eja4g6Lg==" saltValue="L3HX/vXkXNVnSBYOijH15w==" spinCount="100000" sheet="1" formatCells="0" formatColumns="0" formatRows="0" insertColumns="0" insertRows="0" insertHyperlinks="0" deleteColumns="0" deleteRows="0"/>
  <autoFilter ref="A1:C93" xr:uid="{4070A6F6-01CF-4D4E-BFDD-2BFBAA389B96}"/>
  <sortState xmlns:xlrd2="http://schemas.microsoft.com/office/spreadsheetml/2017/richdata2" ref="A2:A90">
    <sortCondition ref="A2:A90"/>
  </sortState>
  <phoneticPr fontId="40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Sortimenti</vt:lpstr>
      <vt:lpstr>katalogi</vt:lpstr>
      <vt:lpstr>garums</vt:lpstr>
      <vt:lpstr>Sortimenti!Print_Titles</vt:lpstr>
      <vt:lpstr>suga</vt:lpstr>
    </vt:vector>
  </TitlesOfParts>
  <Company>VAS "Latvijas valsts meži"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Daina Fišere</dc:creator>
  <dc:description>16.04.2013 pievienots sortiments B 18&lt;</dc:description>
  <cp:lastModifiedBy>Anete Dita Vespere</cp:lastModifiedBy>
  <cp:lastPrinted>2019-06-10T12:17:39Z</cp:lastPrinted>
  <dcterms:created xsi:type="dcterms:W3CDTF">2004-01-31T15:04:35Z</dcterms:created>
  <dcterms:modified xsi:type="dcterms:W3CDTF">2024-12-19T12:49:48Z</dcterms:modified>
</cp:coreProperties>
</file>