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zanekipste\Downloads\"/>
    </mc:Choice>
  </mc:AlternateContent>
  <xr:revisionPtr revIDLastSave="0" documentId="13_ncr:1_{A4A60D61-D131-469C-A828-A9553079BFE7}" xr6:coauthVersionLast="47" xr6:coauthVersionMax="47" xr10:uidLastSave="{00000000-0000-0000-0000-000000000000}"/>
  <bookViews>
    <workbookView xWindow="-108" yWindow="-108" windowWidth="23256" windowHeight="14016" tabRatio="366" firstSheet="1" activeTab="1" xr2:uid="{34019B6B-62A1-43F1-B79B-11DE26CF3A91}"/>
  </bookViews>
  <sheets>
    <sheet name="Izejas dati" sheetId="1" state="hidden" r:id="rId1"/>
    <sheet name="Cela_segas_aprekins" sheetId="3" r:id="rId2"/>
  </sheets>
  <definedNames>
    <definedName name="_CNK1">'Izejas dati'!$F$76:$F$77</definedName>
    <definedName name="_CNK2">'Izejas dati'!$J$76:$J$77</definedName>
    <definedName name="_CNK3">'Izejas dati'!$N$76:$N$78</definedName>
    <definedName name="_CNK4">'Izejas dati'!$R$76:$R$79</definedName>
    <definedName name="_CNK5">'Izejas dati'!$V$76:$V$79</definedName>
    <definedName name="_CSM">'Izejas dati'!$B$138:$B$141</definedName>
    <definedName name="_CSM1">'Izejas dati'!$B$147:$B$149</definedName>
    <definedName name="_CSM105">'Izejas dati'!$M$139:$P$143</definedName>
    <definedName name="_CSM120">'Izejas dati'!$I$139:$L$143</definedName>
    <definedName name="_CSM140">'Izejas dati'!$E$139:$H$143</definedName>
    <definedName name="_CSM70">'Izejas dati'!$U$139:$X$143</definedName>
    <definedName name="_CSM90">'Izejas dati'!$Q$139:$T$143</definedName>
    <definedName name="_EV21">'Izejas dati'!$F$85:$F$86</definedName>
    <definedName name="_EV22">'Izejas dati'!$J$85:$J$87</definedName>
    <definedName name="_M1">'Izejas dati'!$F$7:$F$11</definedName>
    <definedName name="_M2">'Izejas dati'!$J$7:$J$10</definedName>
    <definedName name="_M3">'Izejas dati'!$N$7:$N$9</definedName>
    <definedName name="_M4">'Izejas dati'!$R$7:$R$10</definedName>
    <definedName name="_M5">'Izejas dati'!$V$7:$V$9</definedName>
    <definedName name="_M6">'Izejas dati'!$Z$7:$Z$10</definedName>
    <definedName name="_M7">'Izejas dati'!$AD$7:$AD$8</definedName>
    <definedName name="_ZK40">'Izejas dati'!$B$97:$B$99</definedName>
    <definedName name="_ZK60">'Izejas dati'!$B$91:$B$93</definedName>
    <definedName name="_ZKP1">'Izejas dati'!$B$108:$B$110</definedName>
    <definedName name="_ZKP2">'Izejas dati'!$B$114:$B$115</definedName>
    <definedName name="CSM">'Izejas dati'!$B$138:$B$141</definedName>
    <definedName name="EV2_1">'Izejas dati'!$F$85:$F$86</definedName>
    <definedName name="EV2_2">'Izejas dati'!$J$85:$J$87</definedName>
    <definedName name="IZV">'Izejas dati'!$B$3</definedName>
    <definedName name="M1X">'Izejas dati'!$F$7:$F$10</definedName>
    <definedName name="MĀLI">'Izejas dati'!$N$41:$N$44</definedName>
    <definedName name="ORGANIKA">'Izejas dati'!$R$41:$S$41</definedName>
    <definedName name="_xlnm.Print_Area" localSheetId="1">Cela_segas_aprekins!$A$1:$H$24</definedName>
    <definedName name="PUTEKĻI">'Izejas dati'!$J$41:$J$50</definedName>
    <definedName name="SMILTS">'Izejas dati'!$F$41:$F$54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4" i="1" l="1"/>
  <c r="B156" i="1"/>
  <c r="C156" i="1" s="1"/>
  <c r="C15" i="3"/>
  <c r="E6" i="3"/>
  <c r="D9" i="3"/>
  <c r="E13" i="3"/>
  <c r="D7" i="3"/>
  <c r="E11" i="3"/>
  <c r="E16" i="3"/>
  <c r="D5" i="3"/>
  <c r="G154" i="1" l="1"/>
  <c r="F156" i="1"/>
  <c r="H156" i="1" s="1"/>
  <c r="G155" i="1"/>
  <c r="E18" i="3"/>
  <c r="E8" i="3"/>
  <c r="C10" i="3" s="1"/>
  <c r="C154" i="1" l="1"/>
  <c r="H154" i="1" s="1"/>
  <c r="E15" i="3"/>
  <c r="B154" i="1" l="1"/>
  <c r="E10" i="3"/>
  <c r="C12" i="3" s="1"/>
  <c r="E14" i="3" l="1"/>
  <c r="E17" i="3" s="1"/>
  <c r="C153" i="1" s="1"/>
  <c r="D12" i="3"/>
  <c r="C155" i="1" l="1"/>
  <c r="C17" i="3"/>
  <c r="H155" i="1" l="1"/>
  <c r="H158" i="1" s="1"/>
  <c r="B155" i="1" l="1"/>
  <c r="B153" i="1"/>
</calcChain>
</file>

<file path=xl/sharedStrings.xml><?xml version="1.0" encoding="utf-8"?>
<sst xmlns="http://schemas.openxmlformats.org/spreadsheetml/2006/main" count="430" uniqueCount="198">
  <si>
    <t>MAC iedalījums pēc nozīmes</t>
  </si>
  <si>
    <t>Meža ceļš ar lielu nozīmību publiskai satiksmei</t>
  </si>
  <si>
    <t>Ugunsdrošības ceļš</t>
  </si>
  <si>
    <t>Būvniecības veids</t>
  </si>
  <si>
    <t>Jauna būvniecība vai pārbūve</t>
  </si>
  <si>
    <t>Atajunošana</t>
  </si>
  <si>
    <t>Zemes klātnes grunts</t>
  </si>
  <si>
    <t>Zemes klātnes stiprības klase</t>
  </si>
  <si>
    <t>I Ļoti augsta</t>
  </si>
  <si>
    <t>&lt;10</t>
  </si>
  <si>
    <t>II Augsta</t>
  </si>
  <si>
    <t>III Vidēja</t>
  </si>
  <si>
    <t>IV Zema</t>
  </si>
  <si>
    <t>V Ļoti zema</t>
  </si>
  <si>
    <t>Ev2</t>
  </si>
  <si>
    <t>M</t>
  </si>
  <si>
    <t>M1</t>
  </si>
  <si>
    <t>M2</t>
  </si>
  <si>
    <t>M3</t>
  </si>
  <si>
    <t>M4</t>
  </si>
  <si>
    <t>M5</t>
  </si>
  <si>
    <t>M6</t>
  </si>
  <si>
    <t>M7</t>
  </si>
  <si>
    <t>Multifunkcionālie ceļi</t>
  </si>
  <si>
    <t>Kokaudzētavu un derīgo izrakteņu ieguves vietu ceļi</t>
  </si>
  <si>
    <t>Maģistrālais ceļš</t>
  </si>
  <si>
    <t>Savienojošais ceļš</t>
  </si>
  <si>
    <t>Pievedceļš</t>
  </si>
  <si>
    <t>Multifunkcionālie ceļi (M1) ---&gt; CNK</t>
  </si>
  <si>
    <t>Kokaudzētavu un derīgo izrakteņu ieguves vietu ceļi (M2) ---&gt; CNK</t>
  </si>
  <si>
    <t>Maģistrālais ceļš (M3)  ---&gt; CNK</t>
  </si>
  <si>
    <t>Savienojošais ceļš (M4)  ---&gt; CNK</t>
  </si>
  <si>
    <t>Pievedceļš (M5)  ---&gt; CNK</t>
  </si>
  <si>
    <t>Meža ceļš ar lielu nozīmību publiskai satiksmei (M6)  ---&gt; CNK</t>
  </si>
  <si>
    <t>Ugunsdrošības ceļš (M7)  ---&gt; CNK</t>
  </si>
  <si>
    <t>Zemes klātnes pastiprināšana</t>
  </si>
  <si>
    <t>---</t>
  </si>
  <si>
    <t>------</t>
  </si>
  <si>
    <t>Sm</t>
  </si>
  <si>
    <t>Zemes klātnes pastiprināšana, kārtas biezums, Ev2 = 60 Mpa</t>
  </si>
  <si>
    <t>GSM</t>
  </si>
  <si>
    <t>Ceļa segas pamata korekcija, kārtu biezumi</t>
  </si>
  <si>
    <t>Grants</t>
  </si>
  <si>
    <t>Drupināta grants</t>
  </si>
  <si>
    <t>Šķembu masījums</t>
  </si>
  <si>
    <t>DGR</t>
  </si>
  <si>
    <t>GRA</t>
  </si>
  <si>
    <t>SKE</t>
  </si>
  <si>
    <t>Ceļa noslodzes klases (CNK)</t>
  </si>
  <si>
    <t>Vai esošā grunts atbilst ceļa pamata materiāla prasībām</t>
  </si>
  <si>
    <t>IZEJAS DATI</t>
  </si>
  <si>
    <t>DATU IEVADE</t>
  </si>
  <si>
    <t>CNK1</t>
  </si>
  <si>
    <t>CNK2</t>
  </si>
  <si>
    <t>CNK3</t>
  </si>
  <si>
    <t>CNK4</t>
  </si>
  <si>
    <t>DATU VĒRTĪBAS</t>
  </si>
  <si>
    <t>H</t>
  </si>
  <si>
    <t>CM</t>
  </si>
  <si>
    <t>Smilts kārtas izbūve</t>
  </si>
  <si>
    <t>Smilts kārtas izbūve uz ģeokompozīta</t>
  </si>
  <si>
    <t>Sa</t>
  </si>
  <si>
    <t>Si</t>
  </si>
  <si>
    <t>Cl</t>
  </si>
  <si>
    <t>Zemes klātnes grunšu grupa</t>
  </si>
  <si>
    <t>Smilts</t>
  </si>
  <si>
    <t>Putekļi</t>
  </si>
  <si>
    <t>Māli</t>
  </si>
  <si>
    <t>Apz</t>
  </si>
  <si>
    <t>Zemes klātnes grunšu grupa ---&gt; SMILTS</t>
  </si>
  <si>
    <t>Zemes klātnes grunšu grupa ---&gt; PUTEKĻI</t>
  </si>
  <si>
    <t>APRĒĶINU VEICA</t>
  </si>
  <si>
    <t>Vārds Uzvāds</t>
  </si>
  <si>
    <t>Aprēķinātā segas konstrukcija</t>
  </si>
  <si>
    <t>Zemes klātnes grunšu grupa ---&gt; MĀLI</t>
  </si>
  <si>
    <t>Apzīmējumi</t>
  </si>
  <si>
    <t>Ceļa segas pamata min kārtas biezums atbilstoši CNK</t>
  </si>
  <si>
    <t>Zemes klātnes stiprības klase  - - -&gt; CNK1</t>
  </si>
  <si>
    <t>Zemes klātnes stiprības klase  - - -&gt; CNK2</t>
  </si>
  <si>
    <t>Zemes klātnes stiprības klase  - - -&gt; CNK3</t>
  </si>
  <si>
    <t>Zemes klātnes stiprības klase  - - -&gt; CNK4</t>
  </si>
  <si>
    <t>Ceļa seguma materiāls ---&gt; CSM</t>
  </si>
  <si>
    <t>ATSAUCE UZ METODIKU</t>
  </si>
  <si>
    <t>p.4.1.1</t>
  </si>
  <si>
    <t>Nestpēja uz ceļa segas pamata ---&gt; CNK1</t>
  </si>
  <si>
    <t>Zemes klātnes pastiprināšana ---&gt; Ev2 60 Mpa ---&gt; _ZK60</t>
  </si>
  <si>
    <t>Zemes klātnes pastiprināšana ---&gt; Ev2 40 Mpa ---&gt; _ZK40</t>
  </si>
  <si>
    <t>Nepieciešama segas pamata izbūve atbilstoši CNK</t>
  </si>
  <si>
    <t>CEĻA SEGAS APRĒĶINS</t>
  </si>
  <si>
    <t>Organiskās gruntis</t>
  </si>
  <si>
    <t>Pt, Gy, Dy, Hu</t>
  </si>
  <si>
    <t>(Posmā no PK 0+00 līdz PK 0+10)</t>
  </si>
  <si>
    <t>---IZVĒLNE---</t>
  </si>
  <si>
    <t>Projektētā nestpēja uz ceļa segas pamata</t>
  </si>
  <si>
    <t>Vai ir būtisks organikas piejaukums</t>
  </si>
  <si>
    <t>Meža autoceļš Testa ceļš būve</t>
  </si>
  <si>
    <t>CNK5</t>
  </si>
  <si>
    <t>Zemes klātnes stiprības klase  - - -&gt; CNK5</t>
  </si>
  <si>
    <t>Nestpēja uz ceļa segas pamata ---&gt; CNK2 - CNK5</t>
  </si>
  <si>
    <t>Zemes klātnes pastiprināšanas veids ---&gt; ZKP2</t>
  </si>
  <si>
    <t>Zemes klātnes pastiprināšanas veids ---&gt; ZKP1</t>
  </si>
  <si>
    <t>Ceļa segas pamata izbūves biezums</t>
  </si>
  <si>
    <t>Ceļa segas pamata uz ģeokompozīta izbūves biezums</t>
  </si>
  <si>
    <t>`</t>
  </si>
  <si>
    <t>SKAIDROJUMI ▼</t>
  </si>
  <si>
    <t>Izvēlas meža autoceļa nozīmi atbilstoši Pasūtītāja norādījumiem</t>
  </si>
  <si>
    <r>
      <t xml:space="preserve">Izvēlas zemes klātnes grunts grupu atbilstoši ģeotehniskās izpētei. Ja zemes klātni veido  </t>
    </r>
    <r>
      <rPr>
        <sz val="11"/>
        <color rgb="FFC00000"/>
        <rFont val="Calibri"/>
        <family val="2"/>
        <charset val="186"/>
        <scheme val="minor"/>
      </rPr>
      <t>Organiskās gruntis</t>
    </r>
    <r>
      <rPr>
        <sz val="11"/>
        <color theme="1"/>
        <rFont val="Calibri"/>
        <family val="2"/>
        <charset val="186"/>
        <scheme val="minor"/>
      </rPr>
      <t>, ceļa segas aprēķins tālāk nav veicams,  jāizstrādā individuāls risinājums</t>
    </r>
  </si>
  <si>
    <t>Izvēlas zemes klātnes grunts parametrus atbilstoši zemes klātnes grunts grupai</t>
  </si>
  <si>
    <t>Izvēlas projektēto nestspēju uz ceļa segas pamata</t>
  </si>
  <si>
    <t>Izvēlas, vai ir būtisks organikas piejaukums. Ja ir būtisks organikas piejaukums, tad zemes klātnes nestpēja tiek samazināta par vienu klasi</t>
  </si>
  <si>
    <t>Nestspēja samazināta par vienu klasi</t>
  </si>
  <si>
    <t>Pārbaudīt atbilstību ceļa pamata materiāla prasībām</t>
  </si>
  <si>
    <t>Atbilst</t>
  </si>
  <si>
    <t>Ir</t>
  </si>
  <si>
    <t>Nav</t>
  </si>
  <si>
    <t>Neatbilst</t>
  </si>
  <si>
    <t xml:space="preserve">Jāievada meža autoceļa nosaukums un aprēķina posms (PK no - PK līdz) </t>
  </si>
  <si>
    <t>Nav nepieciešama</t>
  </si>
  <si>
    <t>Ir nepieciešama</t>
  </si>
  <si>
    <t>Ceļa segas pamata biezuma korekcija. Ir iespējami individuāli risinājumi, kad nepieciešams palielināt ceļa segas pamata biezumu, piemēram, sāngrāvja neesamība vai tā dziļuma samazināšana ierobežotu apvidus apstākļu dēļ</t>
  </si>
  <si>
    <r>
      <t xml:space="preserve">Nosaka esošās zemes klātnes nestspējas klase atbilstoši ievadītajiem datiem </t>
    </r>
    <r>
      <rPr>
        <sz val="11"/>
        <color rgb="FFC00000"/>
        <rFont val="Calibri"/>
        <family val="2"/>
        <charset val="186"/>
        <scheme val="minor"/>
      </rPr>
      <t xml:space="preserve">(5) </t>
    </r>
    <r>
      <rPr>
        <sz val="11"/>
        <rFont val="Calibri"/>
        <family val="2"/>
        <charset val="186"/>
        <scheme val="minor"/>
      </rPr>
      <t>un</t>
    </r>
    <r>
      <rPr>
        <sz val="11"/>
        <color rgb="FFC00000"/>
        <rFont val="Calibri"/>
        <family val="2"/>
        <charset val="186"/>
        <scheme val="minor"/>
      </rPr>
      <t xml:space="preserve"> (6)</t>
    </r>
    <r>
      <rPr>
        <sz val="11"/>
        <color theme="1"/>
        <rFont val="Calibri"/>
        <family val="2"/>
        <charset val="186"/>
        <scheme val="minor"/>
      </rPr>
      <t>. Ja nestspējas klase ir V Ļoti Zema, ceļa segas aprēķins tālāk nav veicams, jāizstrādā individuāls risinājums</t>
    </r>
  </si>
  <si>
    <r>
      <t xml:space="preserve">Nosaka, vai ir nepieciešama zemes klātnes pastiprināšana  atbilstoši ievadītajiem datiem </t>
    </r>
    <r>
      <rPr>
        <sz val="11"/>
        <color rgb="FFC00000"/>
        <rFont val="Calibri"/>
        <family val="2"/>
        <charset val="186"/>
        <scheme val="minor"/>
      </rPr>
      <t>(7)</t>
    </r>
    <r>
      <rPr>
        <sz val="11"/>
        <color theme="1"/>
        <rFont val="Calibri"/>
        <family val="2"/>
        <charset val="186"/>
        <scheme val="minor"/>
      </rPr>
      <t xml:space="preserve"> un </t>
    </r>
    <r>
      <rPr>
        <sz val="11"/>
        <color rgb="FFC00000"/>
        <rFont val="Calibri"/>
        <family val="2"/>
        <charset val="186"/>
        <scheme val="minor"/>
      </rPr>
      <t>(8)</t>
    </r>
    <r>
      <rPr>
        <sz val="11"/>
        <color theme="1"/>
        <rFont val="Calibri"/>
        <family val="2"/>
        <charset val="186"/>
        <scheme val="minor"/>
      </rPr>
      <t>.</t>
    </r>
  </si>
  <si>
    <r>
      <t xml:space="preserve">Izvēlas, ja esošā zemes klātnes nestspējas klase </t>
    </r>
    <r>
      <rPr>
        <sz val="11"/>
        <color rgb="FFC00000"/>
        <rFont val="Calibri"/>
        <family val="2"/>
        <charset val="186"/>
        <scheme val="minor"/>
      </rPr>
      <t>(7)</t>
    </r>
    <r>
      <rPr>
        <sz val="11"/>
        <color theme="1"/>
        <rFont val="Calibri"/>
        <family val="2"/>
        <charset val="186"/>
        <scheme val="minor"/>
      </rPr>
      <t xml:space="preserve"> ir I Ļoti augsta</t>
    </r>
  </si>
  <si>
    <r>
      <t xml:space="preserve">Izvēlas, ja ir nepieciešama zemes klātnes pastiprināšana </t>
    </r>
    <r>
      <rPr>
        <sz val="11"/>
        <color rgb="FFC00000"/>
        <rFont val="Calibri"/>
        <family val="2"/>
        <charset val="186"/>
        <scheme val="minor"/>
      </rPr>
      <t>(9)</t>
    </r>
  </si>
  <si>
    <r>
      <t xml:space="preserve">Nosaka ceļa segas pamata minimālo biezumu atbilstoši ceļa noslodzes klasei CNK </t>
    </r>
    <r>
      <rPr>
        <sz val="11"/>
        <color rgb="FFC00000"/>
        <rFont val="Calibri"/>
        <family val="2"/>
        <charset val="186"/>
        <scheme val="minor"/>
      </rPr>
      <t>(3)</t>
    </r>
    <r>
      <rPr>
        <sz val="11"/>
        <color theme="1"/>
        <rFont val="Calibri"/>
        <family val="2"/>
        <charset val="186"/>
        <scheme val="minor"/>
      </rPr>
      <t xml:space="preserve"> un </t>
    </r>
    <r>
      <rPr>
        <sz val="11"/>
        <color rgb="FFC00000"/>
        <rFont val="Calibri"/>
        <family val="2"/>
        <charset val="186"/>
        <scheme val="minor"/>
      </rPr>
      <t>(7)</t>
    </r>
    <r>
      <rPr>
        <sz val="11"/>
        <color theme="1"/>
        <rFont val="Calibri"/>
        <family val="2"/>
        <charset val="186"/>
        <scheme val="minor"/>
      </rPr>
      <t>.</t>
    </r>
  </si>
  <si>
    <r>
      <t xml:space="preserve">Aprēķinātais ceļa segas pamata biezums atbilstoši ievadītajiem datiem </t>
    </r>
    <r>
      <rPr>
        <sz val="11"/>
        <color rgb="FFC00000"/>
        <rFont val="Calibri"/>
        <family val="2"/>
        <charset val="186"/>
        <scheme val="minor"/>
      </rPr>
      <t>(10)</t>
    </r>
    <r>
      <rPr>
        <sz val="11"/>
        <color theme="1"/>
        <rFont val="Calibri"/>
        <family val="2"/>
        <charset val="186"/>
        <scheme val="minor"/>
      </rPr>
      <t xml:space="preserve">, </t>
    </r>
    <r>
      <rPr>
        <sz val="11"/>
        <color rgb="FFC00000"/>
        <rFont val="Calibri"/>
        <family val="2"/>
        <charset val="186"/>
        <scheme val="minor"/>
      </rPr>
      <t>(11)</t>
    </r>
    <r>
      <rPr>
        <sz val="11"/>
        <color theme="1"/>
        <rFont val="Calibri"/>
        <family val="2"/>
        <charset val="186"/>
        <scheme val="minor"/>
      </rPr>
      <t xml:space="preserve">, </t>
    </r>
    <r>
      <rPr>
        <sz val="11"/>
        <color rgb="FFC00000"/>
        <rFont val="Calibri"/>
        <family val="2"/>
        <charset val="186"/>
        <scheme val="minor"/>
      </rPr>
      <t>(12)</t>
    </r>
    <r>
      <rPr>
        <sz val="11"/>
        <color theme="1"/>
        <rFont val="Calibri"/>
        <family val="2"/>
        <charset val="186"/>
        <scheme val="minor"/>
      </rPr>
      <t xml:space="preserve"> un </t>
    </r>
    <r>
      <rPr>
        <sz val="11"/>
        <color rgb="FFC00000"/>
        <rFont val="Calibri"/>
        <family val="2"/>
        <charset val="186"/>
        <scheme val="minor"/>
      </rPr>
      <t>(13)</t>
    </r>
  </si>
  <si>
    <r>
      <t xml:space="preserve">Izvēlas ceļa seguma materiālu tā biezuma aprēķinam atbilstoši ievadītajiem datiem </t>
    </r>
    <r>
      <rPr>
        <sz val="11"/>
        <color rgb="FFC00000"/>
        <rFont val="Calibri"/>
        <family val="2"/>
        <charset val="186"/>
        <scheme val="minor"/>
      </rPr>
      <t xml:space="preserve">(3) </t>
    </r>
    <r>
      <rPr>
        <sz val="11"/>
        <rFont val="Calibri"/>
        <family val="2"/>
        <charset val="186"/>
        <scheme val="minor"/>
      </rPr>
      <t>un</t>
    </r>
    <r>
      <rPr>
        <sz val="11"/>
        <color theme="1"/>
        <rFont val="Calibri"/>
        <family val="2"/>
        <charset val="186"/>
        <scheme val="minor"/>
      </rPr>
      <t xml:space="preserve"> </t>
    </r>
    <r>
      <rPr>
        <sz val="11"/>
        <color rgb="FFC00000"/>
        <rFont val="Calibri"/>
        <family val="2"/>
        <charset val="186"/>
        <scheme val="minor"/>
      </rPr>
      <t>(8)</t>
    </r>
  </si>
  <si>
    <r>
      <t>OBJEKTA NOSAUKUMS</t>
    </r>
    <r>
      <rPr>
        <b/>
        <vertAlign val="superscript"/>
        <sz val="11"/>
        <rFont val="Calibri"/>
        <family val="2"/>
        <charset val="186"/>
        <scheme val="minor"/>
      </rPr>
      <t xml:space="preserve"> </t>
    </r>
    <r>
      <rPr>
        <b/>
        <sz val="11"/>
        <color rgb="FFC00000"/>
        <rFont val="Calibri"/>
        <family val="2"/>
        <charset val="186"/>
        <scheme val="minor"/>
      </rPr>
      <t>(1)</t>
    </r>
  </si>
  <si>
    <r>
      <t xml:space="preserve">MEŽA AUTOCEĻA IEDALĪJUMS PĒC NOZĪMES </t>
    </r>
    <r>
      <rPr>
        <b/>
        <sz val="11"/>
        <color rgb="FFC00000"/>
        <rFont val="Calibri"/>
        <family val="2"/>
        <charset val="186"/>
        <scheme val="minor"/>
      </rPr>
      <t>(2)</t>
    </r>
  </si>
  <si>
    <r>
      <t xml:space="preserve">CEĻA NOSLODZES KLASE </t>
    </r>
    <r>
      <rPr>
        <b/>
        <sz val="11"/>
        <color rgb="FFC00000"/>
        <rFont val="Calibri"/>
        <family val="2"/>
        <charset val="186"/>
        <scheme val="minor"/>
      </rPr>
      <t>(3)</t>
    </r>
  </si>
  <si>
    <r>
      <t xml:space="preserve">ZEMES KLĀTNES GRUNTS GRUPA </t>
    </r>
    <r>
      <rPr>
        <b/>
        <sz val="11"/>
        <color rgb="FFC00000"/>
        <rFont val="Calibri"/>
        <family val="2"/>
        <charset val="186"/>
        <scheme val="minor"/>
      </rPr>
      <t>(4)</t>
    </r>
  </si>
  <si>
    <r>
      <t xml:space="preserve">ZEMES KLĀTNES GRUNTS </t>
    </r>
    <r>
      <rPr>
        <b/>
        <sz val="11"/>
        <color rgb="FFC00000"/>
        <rFont val="Calibri"/>
        <family val="2"/>
        <charset val="186"/>
        <scheme val="minor"/>
      </rPr>
      <t>(5)</t>
    </r>
  </si>
  <si>
    <r>
      <t xml:space="preserve">VAI IR BŪTISKS ORGANIKAS PIEJAUKUMS </t>
    </r>
    <r>
      <rPr>
        <b/>
        <sz val="11"/>
        <color rgb="FFC00000"/>
        <rFont val="Calibri"/>
        <family val="2"/>
        <charset val="186"/>
        <scheme val="minor"/>
      </rPr>
      <t>(6)</t>
    </r>
  </si>
  <si>
    <r>
      <t xml:space="preserve">ESOŠĀ ZEMES KLĀTNES NESTPĒJAS KLASES </t>
    </r>
    <r>
      <rPr>
        <b/>
        <sz val="11"/>
        <color rgb="FFC00000"/>
        <rFont val="Calibri"/>
        <family val="2"/>
        <charset val="186"/>
        <scheme val="minor"/>
      </rPr>
      <t>(7)</t>
    </r>
  </si>
  <si>
    <r>
      <t xml:space="preserve">PROJEKTĒTĀ NESTSPĒJA UZ CEĻA SEGAS PAMATA </t>
    </r>
    <r>
      <rPr>
        <b/>
        <sz val="11"/>
        <color rgb="FFC00000"/>
        <rFont val="Calibri"/>
        <family val="2"/>
        <charset val="186"/>
        <scheme val="minor"/>
      </rPr>
      <t>(8)</t>
    </r>
  </si>
  <si>
    <r>
      <t xml:space="preserve">ZEMES KLĀTNES PASTIPRINĀŠANA </t>
    </r>
    <r>
      <rPr>
        <b/>
        <sz val="11"/>
        <color rgb="FFC00000"/>
        <rFont val="Calibri"/>
        <family val="2"/>
        <charset val="186"/>
        <scheme val="minor"/>
      </rPr>
      <t>(9)</t>
    </r>
  </si>
  <si>
    <r>
      <t xml:space="preserve">VAI ESOŠĀ GRUNTS ATBILST CEĻA PAMATA MATERIĀLA PRASĪBĀM </t>
    </r>
    <r>
      <rPr>
        <b/>
        <sz val="11"/>
        <color rgb="FFC00000"/>
        <rFont val="Calibri"/>
        <family val="2"/>
        <charset val="186"/>
        <scheme val="minor"/>
      </rPr>
      <t>(10)</t>
    </r>
  </si>
  <si>
    <r>
      <t xml:space="preserve">ZEMES KLĀTNES PASTIPRINĀŠANAS VEIDS UN CEĻA SEGAS PAMATA BIEZUMS </t>
    </r>
    <r>
      <rPr>
        <b/>
        <sz val="11"/>
        <color rgb="FFC00000"/>
        <rFont val="Calibri"/>
        <family val="2"/>
        <charset val="186"/>
        <scheme val="minor"/>
      </rPr>
      <t>(11)</t>
    </r>
  </si>
  <si>
    <r>
      <t xml:space="preserve">CEĻA SEGAS PAMATA MINIMĀLAIS BIEZUMS ATBILSTOŠI CNK </t>
    </r>
    <r>
      <rPr>
        <b/>
        <sz val="11"/>
        <color rgb="FFC00000"/>
        <rFont val="Calibri"/>
        <family val="2"/>
        <charset val="186"/>
        <scheme val="minor"/>
      </rPr>
      <t>(12)</t>
    </r>
  </si>
  <si>
    <r>
      <t xml:space="preserve">CEĻA SEGAS PAMATA BIEZUMA KOREKCIJA </t>
    </r>
    <r>
      <rPr>
        <b/>
        <sz val="11"/>
        <color rgb="FFC00000"/>
        <rFont val="Calibri"/>
        <family val="2"/>
        <charset val="186"/>
        <scheme val="minor"/>
      </rPr>
      <t>(13)</t>
    </r>
  </si>
  <si>
    <r>
      <t xml:space="preserve">CEĻA SEGAS PAMATA BIEZUMS </t>
    </r>
    <r>
      <rPr>
        <b/>
        <sz val="11"/>
        <color rgb="FFC00000"/>
        <rFont val="Calibri"/>
        <family val="2"/>
        <charset val="186"/>
        <scheme val="minor"/>
      </rPr>
      <t>(14)</t>
    </r>
  </si>
  <si>
    <r>
      <t xml:space="preserve">CEĻA SEGUMA MATERIĀLS UN BIEZUMS </t>
    </r>
    <r>
      <rPr>
        <b/>
        <sz val="11"/>
        <color rgb="FFC00000"/>
        <rFont val="Calibri"/>
        <family val="2"/>
        <charset val="186"/>
        <scheme val="minor"/>
      </rPr>
      <t>(15)</t>
    </r>
  </si>
  <si>
    <t>UZMANĪBU !!!
Datu ievade jāveic secīgi pēc kārtas (no (1) ...... (15), ja tiek mainīti iepriekš izvēlētie dati, tad datu ievade jāatkārto secīgi no mainītās datnes (piemēram, no no (5) ...... (15)</t>
  </si>
  <si>
    <t>MPa</t>
  </si>
  <si>
    <t>Izvēlas meža autoceļa  noslodzes klasi CNK atbilstoši Pasūtītāja norādījumiem</t>
  </si>
  <si>
    <t>SMILTS rupja - 70MPa</t>
  </si>
  <si>
    <t>SMILTS vidēji rupja - 60MPa</t>
  </si>
  <si>
    <t>SMILTS smalka - 60MPa</t>
  </si>
  <si>
    <t>SMILTS putekļaina mitra - 55MPa</t>
  </si>
  <si>
    <t>SMILTS vidēji rupja viegli mālaina sīksta - 45MPa</t>
  </si>
  <si>
    <t>SMILTS vidēji rupja viegli mālaina mīksta - 40MPa</t>
  </si>
  <si>
    <t>SMILTS putekļaina pārmitrināta - 40MPa</t>
  </si>
  <si>
    <t>SMILTS smalka vai putekļaina viegli mālaina sīksta - 40MPa</t>
  </si>
  <si>
    <t>SMILTS smalka vai putekļaina viegli mālaina mīksta - 30MPa</t>
  </si>
  <si>
    <t>SMILTS mālaina, kam izteiktas mālainas īpašības sīksta - 30MPa</t>
  </si>
  <si>
    <t>SMILTS mālaina, kam izteiktas mālainas īpašības mīksta - 25MPa</t>
  </si>
  <si>
    <t>SMILTS smalka vai putekļaina viegli mālaina ļoti mīksta - 20MPa</t>
  </si>
  <si>
    <t>SMILTS mālaina, kam izteiktas mālainas īpašības ļoti mīksta - 10MPa</t>
  </si>
  <si>
    <t>PUTEKĻI sīksti - 35MPa</t>
  </si>
  <si>
    <t>PUTEKĻI viegli mālaini sīksti - 30MPa</t>
  </si>
  <si>
    <t>PUTEKĻI mālaini, kam izteiktas mālainas īpašības sīksti - 30MPa</t>
  </si>
  <si>
    <t>PUTEKĻI mālaini, kam izteiktas mālainas īpašības mīksti - 25MPa</t>
  </si>
  <si>
    <t>PUTEKĻI viegli mālaini mīksti - 25MPa</t>
  </si>
  <si>
    <t>PUTEKĻI mīksti - 25MPa</t>
  </si>
  <si>
    <t>PUTEKĻI ļoti mīksti - 15MPa</t>
  </si>
  <si>
    <t>PUTEKĻI viegli mālaini ļoti mīksti - 10MPa</t>
  </si>
  <si>
    <t>PUTEKĻI mālaini, kam izteiktas mālainas īpašības ļoti mīksti - 10MPa</t>
  </si>
  <si>
    <t>MĀLAINA grunts sīksta - 30MPa</t>
  </si>
  <si>
    <t>MĀLAINA grunts mīksta - 25MPa</t>
  </si>
  <si>
    <t>MĀLAINA grunts ļoti mīksta - 10MPa</t>
  </si>
  <si>
    <t>Projektētā nestpēja uz ceļa segas pamata Ev2=40Mpa</t>
  </si>
  <si>
    <t>Projektētā nestpēja uz ceļa segas pamata Ev2=40MPa</t>
  </si>
  <si>
    <t>Projektētā nestpēja uz ceļa segas pamata Ev2=60Mpa</t>
  </si>
  <si>
    <t>Projektētā nestpēja uz ceļa segas pamata Ev2=60MPa</t>
  </si>
  <si>
    <t>Zemes klātnes pastiprināšana, kārtas biezums, Ev2=40Mpa</t>
  </si>
  <si>
    <t>CNK1 ---&gt; 140Mpa</t>
  </si>
  <si>
    <t>CNK2 ---&gt; 120Mpa</t>
  </si>
  <si>
    <t>CNK3 ---&gt; 105Mpa</t>
  </si>
  <si>
    <t>CNK4 ---&gt; 90Mpa</t>
  </si>
  <si>
    <t>CNK5 ---&gt; 70Mpa</t>
  </si>
  <si>
    <t>2.2 punkts</t>
  </si>
  <si>
    <t>4.1.1 punkts
2. pielikums</t>
  </si>
  <si>
    <t>4.2 punkts</t>
  </si>
  <si>
    <t>5.2.1 punkts</t>
  </si>
  <si>
    <t>3.4.4 punkts</t>
  </si>
  <si>
    <t>5.2.2 punkts</t>
  </si>
  <si>
    <t>5.2.3 punkts</t>
  </si>
  <si>
    <t>Ceļa seguma materiāls ---&gt; CSM1</t>
  </si>
  <si>
    <t>12. tabula</t>
  </si>
  <si>
    <t>21. un 22. attēls</t>
  </si>
  <si>
    <t>Ceļa segas pamats</t>
  </si>
  <si>
    <t>EUR/m3</t>
  </si>
  <si>
    <t>Ģeotekstils</t>
  </si>
  <si>
    <t>Ģeorežģis</t>
  </si>
  <si>
    <t>Ģeokompozīts</t>
  </si>
  <si>
    <t>Aprēķinātā segas konstrukcijas izmaksas</t>
  </si>
  <si>
    <t>EUR/m2</t>
  </si>
  <si>
    <t>BŪVDARBU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</si>
</sst>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
    <numFmt numFmtId="165" formatCode="\(#\)"/>
  </numFmts>
  <fonts count="15" x14ac:knownFonts="1">
    <font>
      <sz val="11"/>
      <color theme="1"/>
      <name val="Calibri"/>
      <family val="2"/>
      <charset val="186"/>
      <scheme val="minor"/>
    </font>
    <font>
      <b/>
      <sz val="11"/>
      <color theme="1"/>
      <name val="Calibri"/>
      <family val="2"/>
      <charset val="186"/>
      <scheme val="minor"/>
    </font>
    <font>
      <sz val="11"/>
      <color theme="1"/>
      <name val="Calibri"/>
      <family val="2"/>
      <scheme val="minor"/>
    </font>
    <font>
      <b/>
      <sz val="12"/>
      <color rgb="FFC00000"/>
      <name val="Calibri"/>
      <family val="2"/>
      <charset val="186"/>
      <scheme val="minor"/>
    </font>
    <font>
      <sz val="11"/>
      <color theme="1" tint="0.499984740745262"/>
      <name val="Calibri"/>
      <family val="2"/>
      <charset val="186"/>
      <scheme val="minor"/>
    </font>
    <font>
      <b/>
      <sz val="11"/>
      <color theme="4"/>
      <name val="Calibri"/>
      <family val="2"/>
      <charset val="186"/>
      <scheme val="minor"/>
    </font>
    <font>
      <b/>
      <sz val="20"/>
      <name val="Calibri"/>
      <family val="2"/>
      <charset val="186"/>
      <scheme val="minor"/>
    </font>
    <font>
      <b/>
      <sz val="11"/>
      <name val="Calibri"/>
      <family val="2"/>
      <charset val="186"/>
      <scheme val="minor"/>
    </font>
    <font>
      <sz val="8"/>
      <name val="Calibri"/>
      <family val="2"/>
      <charset val="186"/>
      <scheme val="minor"/>
    </font>
    <font>
      <sz val="11"/>
      <color theme="6"/>
      <name val="Calibri"/>
      <family val="2"/>
      <charset val="186"/>
      <scheme val="minor"/>
    </font>
    <font>
      <sz val="11"/>
      <name val="Calibri"/>
      <family val="2"/>
      <charset val="186"/>
      <scheme val="minor"/>
    </font>
    <font>
      <b/>
      <vertAlign val="superscript"/>
      <sz val="11"/>
      <name val="Calibri"/>
      <family val="2"/>
      <charset val="186"/>
      <scheme val="minor"/>
    </font>
    <font>
      <sz val="11"/>
      <color rgb="FFC00000"/>
      <name val="Calibri"/>
      <family val="2"/>
      <charset val="186"/>
      <scheme val="minor"/>
    </font>
    <font>
      <b/>
      <sz val="11"/>
      <color rgb="FFC00000"/>
      <name val="Calibri"/>
      <family val="2"/>
      <charset val="186"/>
      <scheme val="minor"/>
    </font>
    <font>
      <b/>
      <sz val="11"/>
      <color rgb="FFFF0000"/>
      <name val="Calibri"/>
      <family val="2"/>
      <charset val="186"/>
      <scheme val="minor"/>
    </font>
  </fonts>
  <fills count="9">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7" tint="0.59999389629810485"/>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top style="thin">
        <color theme="0" tint="-0.24994659260841701"/>
      </top>
      <bottom/>
      <diagonal/>
    </border>
    <border>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53">
    <xf numFmtId="0" fontId="0" fillId="0" borderId="0" xfId="0"/>
    <xf numFmtId="0" fontId="0" fillId="0" borderId="0" xfId="0" applyAlignment="1">
      <alignment horizontal="left" vertical="center"/>
    </xf>
    <xf numFmtId="0" fontId="1" fillId="2" borderId="0" xfId="1" applyFont="1" applyFill="1"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1" fontId="0" fillId="0" borderId="0" xfId="0" applyNumberFormat="1" applyAlignment="1">
      <alignment horizontal="center" vertical="center"/>
    </xf>
    <xf numFmtId="0" fontId="3" fillId="0" borderId="0" xfId="1" applyFont="1" applyAlignment="1">
      <alignment horizontal="center"/>
    </xf>
    <xf numFmtId="0" fontId="0" fillId="0" borderId="0" xfId="0" applyAlignment="1">
      <alignment horizontal="right" vertical="center" wrapText="1"/>
    </xf>
    <xf numFmtId="0" fontId="1" fillId="3" borderId="0" xfId="1" applyFont="1" applyFill="1" applyAlignment="1">
      <alignment horizontal="left" vertical="center"/>
    </xf>
    <xf numFmtId="0" fontId="0" fillId="0" borderId="0" xfId="0" quotePrefix="1" applyAlignment="1">
      <alignment horizontal="center" vertical="center"/>
    </xf>
    <xf numFmtId="0" fontId="4" fillId="0" borderId="0" xfId="0" quotePrefix="1" applyFont="1" applyAlignment="1">
      <alignment horizontal="left" vertical="center" wrapText="1"/>
    </xf>
    <xf numFmtId="0" fontId="5" fillId="0" borderId="0" xfId="0" applyFont="1" applyAlignment="1">
      <alignment horizontal="center" vertical="center"/>
    </xf>
    <xf numFmtId="0" fontId="0" fillId="0" borderId="0" xfId="0" applyAlignment="1">
      <alignment horizontal="right" vertical="center"/>
    </xf>
    <xf numFmtId="0" fontId="3" fillId="0" borderId="0" xfId="1" applyFont="1" applyAlignment="1">
      <alignment horizontal="right"/>
    </xf>
    <xf numFmtId="0" fontId="0" fillId="0" borderId="0" xfId="0" quotePrefix="1" applyAlignment="1">
      <alignment horizontal="right" vertical="center"/>
    </xf>
    <xf numFmtId="0" fontId="0" fillId="4" borderId="0" xfId="0" applyFill="1" applyAlignment="1">
      <alignment horizontal="left" vertical="center"/>
    </xf>
    <xf numFmtId="0" fontId="1" fillId="4" borderId="0" xfId="1" applyFont="1" applyFill="1" applyAlignment="1">
      <alignment horizontal="left" vertical="center"/>
    </xf>
    <xf numFmtId="0" fontId="0" fillId="2" borderId="0" xfId="0" applyFill="1" applyAlignment="1">
      <alignment horizontal="center" vertical="center"/>
    </xf>
    <xf numFmtId="0" fontId="2" fillId="0" borderId="0" xfId="1"/>
    <xf numFmtId="0" fontId="7" fillId="5" borderId="1" xfId="1" applyFont="1" applyFill="1" applyBorder="1" applyAlignment="1">
      <alignment horizontal="left" vertical="center" wrapText="1" indent="1"/>
    </xf>
    <xf numFmtId="0" fontId="0" fillId="0" borderId="1" xfId="1" applyFont="1" applyBorder="1" applyAlignment="1">
      <alignment horizontal="left" vertical="center" wrapText="1" indent="1"/>
    </xf>
    <xf numFmtId="0" fontId="7" fillId="6" borderId="1" xfId="1" applyFont="1" applyFill="1" applyBorder="1" applyAlignment="1">
      <alignment horizontal="center" vertical="center" wrapText="1"/>
    </xf>
    <xf numFmtId="0" fontId="7" fillId="6" borderId="1" xfId="1" applyFont="1" applyFill="1" applyBorder="1" applyAlignment="1">
      <alignment horizontal="right" vertical="center" wrapText="1" indent="1"/>
    </xf>
    <xf numFmtId="0" fontId="7" fillId="2" borderId="1" xfId="1" applyFont="1" applyFill="1" applyBorder="1" applyAlignment="1">
      <alignment horizontal="left" vertical="center" wrapText="1"/>
    </xf>
    <xf numFmtId="0" fontId="2" fillId="0" borderId="2" xfId="1" applyBorder="1"/>
    <xf numFmtId="0" fontId="1" fillId="7" borderId="0" xfId="1" applyFont="1" applyFill="1" applyAlignment="1">
      <alignment horizontal="left" vertical="center"/>
    </xf>
    <xf numFmtId="0" fontId="7" fillId="5" borderId="1" xfId="1" applyFont="1" applyFill="1" applyBorder="1" applyAlignment="1">
      <alignment horizontal="center" vertical="center" wrapText="1"/>
    </xf>
    <xf numFmtId="0" fontId="9" fillId="0" borderId="0" xfId="0" quotePrefix="1" applyFont="1" applyAlignment="1">
      <alignment horizontal="left" vertical="center" wrapText="1"/>
    </xf>
    <xf numFmtId="0" fontId="2" fillId="0" borderId="3" xfId="1" applyBorder="1"/>
    <xf numFmtId="0" fontId="0" fillId="8" borderId="1" xfId="1" applyFont="1" applyFill="1" applyBorder="1" applyAlignment="1">
      <alignment horizontal="left" vertical="center" wrapText="1" indent="1"/>
    </xf>
    <xf numFmtId="0" fontId="2" fillId="0" borderId="4" xfId="1" applyBorder="1"/>
    <xf numFmtId="0" fontId="3" fillId="0" borderId="0" xfId="1" applyFont="1" applyAlignment="1">
      <alignment horizontal="left"/>
    </xf>
    <xf numFmtId="0" fontId="7" fillId="5" borderId="5" xfId="1" applyFont="1" applyFill="1" applyBorder="1" applyAlignment="1">
      <alignment horizontal="center" vertical="center" wrapText="1"/>
    </xf>
    <xf numFmtId="0" fontId="14" fillId="0" borderId="0" xfId="1" applyFont="1" applyAlignment="1">
      <alignment vertical="center" wrapText="1"/>
    </xf>
    <xf numFmtId="165" fontId="12" fillId="0" borderId="0" xfId="1" applyNumberFormat="1" applyFont="1" applyAlignment="1">
      <alignment horizontal="right" vertical="center"/>
    </xf>
    <xf numFmtId="0" fontId="2" fillId="0" borderId="8" xfId="1" applyBorder="1" applyAlignment="1">
      <alignment horizontal="center" vertical="center"/>
    </xf>
    <xf numFmtId="2" fontId="0" fillId="0" borderId="0" xfId="0" applyNumberFormat="1" applyAlignment="1">
      <alignment horizontal="center" vertical="center"/>
    </xf>
    <xf numFmtId="2" fontId="1" fillId="0" borderId="0" xfId="0" applyNumberFormat="1" applyFont="1" applyAlignment="1">
      <alignment horizontal="center" vertical="center"/>
    </xf>
    <xf numFmtId="0" fontId="0" fillId="0" borderId="1" xfId="1" applyFont="1" applyBorder="1" applyAlignment="1" applyProtection="1">
      <alignment horizontal="left" vertical="center" wrapText="1" indent="1"/>
      <protection locked="0"/>
    </xf>
    <xf numFmtId="0" fontId="7" fillId="6" borderId="1" xfId="1" applyFont="1" applyFill="1" applyBorder="1" applyAlignment="1" applyProtection="1">
      <alignment horizontal="center" vertical="center" wrapText="1"/>
      <protection locked="0"/>
    </xf>
    <xf numFmtId="164" fontId="0" fillId="0" borderId="5" xfId="1" applyNumberFormat="1" applyFont="1" applyBorder="1" applyAlignment="1" applyProtection="1">
      <alignment horizontal="left" vertical="center" wrapText="1" indent="1"/>
      <protection locked="0"/>
    </xf>
    <xf numFmtId="0" fontId="0" fillId="0" borderId="5" xfId="1" applyFont="1" applyBorder="1" applyAlignment="1" applyProtection="1">
      <alignment horizontal="left" vertical="center" wrapText="1" indent="1"/>
      <protection locked="0"/>
    </xf>
    <xf numFmtId="0" fontId="0" fillId="0" borderId="5" xfId="1" applyFont="1" applyBorder="1" applyAlignment="1">
      <alignment horizontal="left" vertical="center" wrapText="1" indent="1"/>
    </xf>
    <xf numFmtId="2" fontId="2" fillId="0" borderId="8" xfId="1" applyNumberFormat="1" applyBorder="1" applyAlignment="1" applyProtection="1">
      <alignment horizontal="center" vertical="center"/>
      <protection locked="0"/>
    </xf>
    <xf numFmtId="0" fontId="7" fillId="6" borderId="1" xfId="1" applyFont="1" applyFill="1" applyBorder="1" applyAlignment="1">
      <alignment horizontal="center" vertical="center" wrapText="1"/>
    </xf>
    <xf numFmtId="0" fontId="2" fillId="0" borderId="8" xfId="1" applyBorder="1" applyAlignment="1">
      <alignment horizontal="center" vertical="center" wrapText="1"/>
    </xf>
    <xf numFmtId="0" fontId="2" fillId="0" borderId="9" xfId="1" applyBorder="1" applyAlignment="1">
      <alignment horizontal="center" vertical="center" wrapText="1"/>
    </xf>
    <xf numFmtId="0" fontId="2" fillId="0" borderId="10" xfId="1" applyBorder="1" applyAlignment="1">
      <alignment horizontal="center" vertical="center" wrapText="1"/>
    </xf>
    <xf numFmtId="0" fontId="6" fillId="0" borderId="1" xfId="1" applyFont="1" applyBorder="1" applyAlignment="1">
      <alignment horizontal="center" vertical="center" wrapText="1"/>
    </xf>
    <xf numFmtId="0" fontId="7" fillId="5" borderId="1" xfId="1" applyFont="1" applyFill="1" applyBorder="1" applyAlignment="1">
      <alignment horizontal="center" vertical="center" wrapText="1"/>
    </xf>
    <xf numFmtId="0" fontId="10" fillId="6" borderId="5" xfId="1" applyFont="1" applyFill="1" applyBorder="1" applyAlignment="1" applyProtection="1">
      <alignment horizontal="center" vertical="center" wrapText="1"/>
      <protection locked="0"/>
    </xf>
    <xf numFmtId="0" fontId="10" fillId="6" borderId="6" xfId="1" applyFont="1" applyFill="1" applyBorder="1" applyAlignment="1" applyProtection="1">
      <alignment horizontal="center" vertical="center" wrapText="1"/>
      <protection locked="0"/>
    </xf>
    <xf numFmtId="0" fontId="10" fillId="6" borderId="7" xfId="1" applyFont="1" applyFill="1" applyBorder="1" applyAlignment="1" applyProtection="1">
      <alignment horizontal="center" vertical="center" wrapText="1"/>
      <protection locked="0"/>
    </xf>
  </cellXfs>
  <cellStyles count="2">
    <cellStyle name="Normal" xfId="0" builtinId="0"/>
    <cellStyle name="Normal 4" xfId="1" xr:uid="{BD06D4ED-3477-4FEF-905C-F0CFC76CCD1A}"/>
  </cellStyles>
  <dxfs count="4">
    <dxf>
      <fill>
        <patternFill>
          <bgColor rgb="FFFF0000"/>
        </patternFill>
      </fill>
    </dxf>
    <dxf>
      <fill>
        <patternFill>
          <bgColor rgb="FFFF0000"/>
        </patternFill>
      </fill>
    </dxf>
    <dxf>
      <font>
        <color theme="2" tint="-0.24994659260841701"/>
      </font>
      <fill>
        <patternFill patternType="none">
          <fgColor indexed="64"/>
          <bgColor auto="1"/>
        </patternFill>
      </fill>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solidFill>
                <a:latin typeface="+mn-lt"/>
                <a:ea typeface="+mn-ea"/>
                <a:cs typeface="+mn-cs"/>
              </a:defRPr>
            </a:pPr>
            <a:r>
              <a:rPr lang="lv-LV" sz="1400" b="1">
                <a:solidFill>
                  <a:schemeClr val="tx1"/>
                </a:solidFill>
                <a:latin typeface="+mn-lt"/>
              </a:rPr>
              <a:t>CEĻA</a:t>
            </a:r>
            <a:r>
              <a:rPr lang="lv-LV" sz="1400" b="1" baseline="0">
                <a:solidFill>
                  <a:schemeClr val="tx1"/>
                </a:solidFill>
                <a:latin typeface="+mn-lt"/>
              </a:rPr>
              <a:t> </a:t>
            </a:r>
            <a:r>
              <a:rPr lang="lv-LV" sz="1400" b="1">
                <a:solidFill>
                  <a:schemeClr val="tx1"/>
                </a:solidFill>
                <a:latin typeface="+mn-lt"/>
              </a:rPr>
              <a:t>SEGAS</a:t>
            </a:r>
            <a:r>
              <a:rPr lang="lv-LV" sz="1400" b="1" baseline="0">
                <a:solidFill>
                  <a:schemeClr val="tx1"/>
                </a:solidFill>
                <a:latin typeface="+mn-lt"/>
              </a:rPr>
              <a:t> KONSTRUKCIJA</a:t>
            </a:r>
            <a:endParaRPr lang="en-GB" sz="1400" b="1">
              <a:solidFill>
                <a:schemeClr val="tx1"/>
              </a:solidFill>
              <a:latin typeface="+mn-lt"/>
            </a:endParaRPr>
          </a:p>
        </c:rich>
      </c:tx>
      <c:layout>
        <c:manualLayout>
          <c:xMode val="edge"/>
          <c:yMode val="edge"/>
          <c:x val="0.32746459412156753"/>
          <c:y val="5.1373954599761053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solidFill>
              <a:latin typeface="+mn-lt"/>
              <a:ea typeface="+mn-ea"/>
              <a:cs typeface="+mn-cs"/>
            </a:defRPr>
          </a:pPr>
          <a:endParaRPr lang="lv-LV"/>
        </a:p>
      </c:txPr>
    </c:title>
    <c:autoTitleDeleted val="0"/>
    <c:plotArea>
      <c:layout/>
      <c:barChart>
        <c:barDir val="col"/>
        <c:grouping val="stacked"/>
        <c:varyColors val="0"/>
        <c:ser>
          <c:idx val="3"/>
          <c:order val="0"/>
          <c:tx>
            <c:v>Ģeokompozīts</c:v>
          </c:tx>
          <c:spPr>
            <a:pattFill prst="solidDmnd">
              <a:fgClr>
                <a:srgbClr val="FF0000"/>
              </a:fgClr>
              <a:bgClr>
                <a:schemeClr val="bg1"/>
              </a:bgClr>
            </a:pattFill>
            <a:ln w="25400">
              <a:noFill/>
              <a:prstDash val="dash"/>
            </a:ln>
            <a:effectLst>
              <a:outerShdw dist="127000" dir="5400000" sx="90000" sy="-19000" rotWithShape="0">
                <a:schemeClr val="bg1"/>
              </a:outerShdw>
            </a:effectLst>
          </c:spPr>
          <c:invertIfNegative val="0"/>
          <c:dPt>
            <c:idx val="0"/>
            <c:invertIfNegative val="0"/>
            <c:bubble3D val="0"/>
            <c:spPr>
              <a:pattFill prst="solidDmnd">
                <a:fgClr>
                  <a:srgbClr val="FF0000"/>
                </a:fgClr>
                <a:bgClr>
                  <a:schemeClr val="bg1"/>
                </a:bgClr>
              </a:pattFill>
              <a:ln>
                <a:noFill/>
              </a:ln>
              <a:effectLst>
                <a:outerShdw dist="127000" dir="5400000" sx="90000" sy="-19000" rotWithShape="0">
                  <a:schemeClr val="bg1"/>
                </a:outerShdw>
              </a:effectLst>
            </c:spPr>
            <c:extLst>
              <c:ext xmlns:c16="http://schemas.microsoft.com/office/drawing/2014/chart" uri="{C3380CC4-5D6E-409C-BE32-E72D297353CC}">
                <c16:uniqueId val="{00000000-1280-4ED6-800E-74EF069540DD}"/>
              </c:ext>
            </c:extLst>
          </c:dPt>
          <c:val>
            <c:numRef>
              <c:f>'Izejas dati'!$C$156</c:f>
              <c:numCache>
                <c:formatCode>General</c:formatCode>
                <c:ptCount val="1"/>
                <c:pt idx="0">
                  <c:v>0</c:v>
                </c:pt>
              </c:numCache>
            </c:numRef>
          </c:val>
          <c:extLst>
            <c:ext xmlns:c16="http://schemas.microsoft.com/office/drawing/2014/chart" uri="{C3380CC4-5D6E-409C-BE32-E72D297353CC}">
              <c16:uniqueId val="{00000005-F83B-4F93-8934-666B2E3E4B75}"/>
            </c:ext>
          </c:extLst>
        </c:ser>
        <c:ser>
          <c:idx val="0"/>
          <c:order val="1"/>
          <c:tx>
            <c:v>Ceļa segas pamats</c:v>
          </c:tx>
          <c:spPr>
            <a:blipFill>
              <a:blip xmlns:r="http://schemas.openxmlformats.org/officeDocument/2006/relationships" r:embed="rId3"/>
              <a:tile tx="0" ty="0" sx="100000" sy="100000" flip="none" algn="tl"/>
            </a:blipFill>
            <a:ln>
              <a:noFill/>
            </a:ln>
            <a:effectLst/>
          </c:spPr>
          <c:invertIfNegative val="0"/>
          <c:dLbls>
            <c:dLbl>
              <c:idx val="0"/>
              <c:tx>
                <c:rich>
                  <a:bodyPr rot="0" spcFirstLastPara="1" vertOverflow="overflow" horzOverflow="overflow" vert="horz" wrap="non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fld id="{B78F4EFC-90C8-4AE9-A9F8-57311DCD3597}" type="CELLRANGE">
                      <a:rPr lang="en-US"/>
                      <a:pPr>
                        <a:defRPr sz="1100">
                          <a:solidFill>
                            <a:schemeClr val="tx1">
                              <a:lumMod val="75000"/>
                              <a:lumOff val="25000"/>
                            </a:schemeClr>
                          </a:solidFill>
                        </a:defRPr>
                      </a:pPr>
                      <a:t>[CELLRANGE]</a:t>
                    </a:fld>
                    <a:endParaRPr lang="lv-LV"/>
                  </a:p>
                </c:rich>
              </c:tx>
              <c:spPr>
                <a:solidFill>
                  <a:schemeClr val="bg1"/>
                </a:solidFill>
                <a:ln>
                  <a:noFill/>
                </a:ln>
                <a:effectLst/>
              </c:spPr>
              <c:txPr>
                <a:bodyPr rot="0" spcFirstLastPara="1" vertOverflow="overflow" horzOverflow="overflow" vert="horz" wrap="non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lv-LV"/>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1"/>
                </c:ext>
                <c:ext xmlns:c16="http://schemas.microsoft.com/office/drawing/2014/chart" uri="{C3380CC4-5D6E-409C-BE32-E72D297353CC}">
                  <c16:uniqueId val="{00000000-1A8D-47C6-97CA-6AAA3737925F}"/>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lv-LV"/>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Lit>
              <c:ptCount val="1"/>
              <c:pt idx="0">
                <c:v>ZEMES KLĀTNE</c:v>
              </c:pt>
            </c:strLit>
          </c:cat>
          <c:val>
            <c:numRef>
              <c:f>Cela_segas_aprekins!$E$17</c:f>
              <c:numCache>
                <c:formatCode>General</c:formatCode>
                <c:ptCount val="1"/>
                <c:pt idx="0">
                  <c:v>0</c:v>
                </c:pt>
              </c:numCache>
            </c:numRef>
          </c:val>
          <c:extLst>
            <c:ext xmlns:c15="http://schemas.microsoft.com/office/drawing/2012/chart" uri="{02D57815-91ED-43cb-92C2-25804820EDAC}">
              <c15:datalabelsRange>
                <c15:f>'Izejas dati'!$B$155</c15:f>
                <c15:dlblRangeCache>
                  <c:ptCount val="1"/>
                  <c:pt idx="0">
                    <c:v>H=---cm | Ev2=---MPa | 0 EUR/m2</c:v>
                  </c:pt>
                </c15:dlblRangeCache>
              </c15:datalabelsRange>
            </c:ext>
            <c:ext xmlns:c16="http://schemas.microsoft.com/office/drawing/2014/chart" uri="{C3380CC4-5D6E-409C-BE32-E72D297353CC}">
              <c16:uniqueId val="{00000001-00AA-4A89-B50E-32F830B21913}"/>
            </c:ext>
          </c:extLst>
        </c:ser>
        <c:ser>
          <c:idx val="1"/>
          <c:order val="2"/>
          <c:tx>
            <c:v>Ceļa segums</c:v>
          </c:tx>
          <c:spPr>
            <a:blipFill>
              <a:blip xmlns:r="http://schemas.openxmlformats.org/officeDocument/2006/relationships" r:embed="rId4"/>
              <a:tile tx="0" ty="0" sx="100000" sy="100000" flip="none" algn="tl"/>
            </a:blipFill>
            <a:ln>
              <a:noFill/>
            </a:ln>
            <a:effectLst/>
          </c:spPr>
          <c:invertIfNegative val="0"/>
          <c:dLbls>
            <c:dLbl>
              <c:idx val="0"/>
              <c:tx>
                <c:rich>
                  <a:bodyPr rot="0" spcFirstLastPara="1" vertOverflow="clip" horzOverflow="clip" vert="horz" wrap="non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fld id="{E667A99B-789F-478B-A657-77A2E71E1DF1}" type="CELLRANGE">
                      <a:rPr lang="en-US"/>
                      <a:pPr>
                        <a:defRPr sz="1100">
                          <a:solidFill>
                            <a:schemeClr val="tx1">
                              <a:lumMod val="75000"/>
                              <a:lumOff val="25000"/>
                            </a:schemeClr>
                          </a:solidFill>
                        </a:defRPr>
                      </a:pPr>
                      <a:t>[CELLRANGE]</a:t>
                    </a:fld>
                    <a:endParaRPr lang="lv-LV"/>
                  </a:p>
                </c:rich>
              </c:tx>
              <c:spPr>
                <a:solidFill>
                  <a:sysClr val="window" lastClr="FFFFFF"/>
                </a:solidFill>
                <a:ln>
                  <a:noFill/>
                </a:ln>
                <a:effectLst/>
              </c:spPr>
              <c:txPr>
                <a:bodyPr rot="0" spcFirstLastPara="1" vertOverflow="clip" horzOverflow="clip" vert="horz" wrap="non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lv-LV"/>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1"/>
                </c:ext>
                <c:ext xmlns:c16="http://schemas.microsoft.com/office/drawing/2014/chart" uri="{C3380CC4-5D6E-409C-BE32-E72D297353CC}">
                  <c16:uniqueId val="{00000003-00AA-4A89-B50E-32F830B21913}"/>
                </c:ext>
              </c:extLst>
            </c:dLbl>
            <c:spPr>
              <a:solidFill>
                <a:sysClr val="window" lastClr="FFFFFF"/>
              </a:solidFill>
              <a:ln>
                <a:noFill/>
              </a:ln>
              <a:effectLst/>
            </c:spPr>
            <c:txPr>
              <a:bodyPr rot="0" spcFirstLastPara="1" vertOverflow="clip" horzOverflow="clip" vert="horz" wrap="non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lv-LV"/>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cat>
            <c:strLit>
              <c:ptCount val="1"/>
              <c:pt idx="0">
                <c:v>ZEMES KLĀTNE</c:v>
              </c:pt>
            </c:strLit>
          </c:cat>
          <c:val>
            <c:numRef>
              <c:f>Cela_segas_aprekins!$E$18</c:f>
              <c:numCache>
                <c:formatCode>General</c:formatCode>
                <c:ptCount val="1"/>
                <c:pt idx="0">
                  <c:v>0</c:v>
                </c:pt>
              </c:numCache>
            </c:numRef>
          </c:val>
          <c:extLst>
            <c:ext xmlns:c15="http://schemas.microsoft.com/office/drawing/2012/chart" uri="{02D57815-91ED-43cb-92C2-25804820EDAC}">
              <c15:datalabelsRange>
                <c15:f>'Izejas dati'!$B$154</c15:f>
                <c15:dlblRangeCache>
                  <c:ptCount val="1"/>
                  <c:pt idx="0">
                    <c:v>H=---cm | Ev2=---MPa | --- EUR/m2</c:v>
                  </c:pt>
                </c15:dlblRangeCache>
              </c15:datalabelsRange>
            </c:ext>
            <c:ext xmlns:c16="http://schemas.microsoft.com/office/drawing/2014/chart" uri="{C3380CC4-5D6E-409C-BE32-E72D297353CC}">
              <c16:uniqueId val="{00000002-00AA-4A89-B50E-32F830B21913}"/>
            </c:ext>
          </c:extLst>
        </c:ser>
        <c:dLbls>
          <c:showLegendKey val="0"/>
          <c:showVal val="0"/>
          <c:showCatName val="0"/>
          <c:showSerName val="0"/>
          <c:showPercent val="0"/>
          <c:showBubbleSize val="0"/>
        </c:dLbls>
        <c:gapWidth val="75"/>
        <c:overlap val="100"/>
        <c:axId val="1444268416"/>
        <c:axId val="1406363584"/>
      </c:barChart>
      <c:scatterChart>
        <c:scatterStyle val="lineMarker"/>
        <c:varyColors val="0"/>
        <c:ser>
          <c:idx val="2"/>
          <c:order val="3"/>
          <c:tx>
            <c:v>Ceļa sega</c:v>
          </c:tx>
          <c:spPr>
            <a:ln w="25400" cap="rnd">
              <a:noFill/>
              <a:round/>
            </a:ln>
            <a:effectLst/>
          </c:spPr>
          <c:marker>
            <c:symbol val="circle"/>
            <c:size val="5"/>
            <c:spPr>
              <a:noFill/>
              <a:ln w="9525">
                <a:noFill/>
              </a:ln>
              <a:effectLst/>
            </c:spPr>
          </c:marker>
          <c:dLbls>
            <c:dLbl>
              <c:idx val="0"/>
              <c:tx>
                <c:rich>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mn-lt"/>
                        <a:ea typeface="+mn-ea"/>
                        <a:cs typeface="+mn-cs"/>
                      </a:defRPr>
                    </a:pPr>
                    <a:fld id="{52025E99-E1CB-478A-ACBD-F0758C0F47EA}" type="CELLRANGE">
                      <a:rPr lang="en-US"/>
                      <a:pPr>
                        <a:defRPr sz="1100" b="1"/>
                      </a:pPr>
                      <a:t>[CELLRANGE]</a:t>
                    </a:fld>
                    <a:endParaRPr lang="lv-LV"/>
                  </a:p>
                </c:rich>
              </c:tx>
              <c:spPr>
                <a:solidFill>
                  <a:schemeClr val="bg1"/>
                </a:solid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mn-lt"/>
                      <a:ea typeface="+mn-ea"/>
                      <a:cs typeface="+mn-cs"/>
                    </a:defRPr>
                  </a:pPr>
                  <a:endParaRPr lang="lv-LV"/>
                </a:p>
              </c:txPr>
              <c:dLblPos val="t"/>
              <c:showLegendKey val="0"/>
              <c:showVal val="0"/>
              <c:showCatName val="0"/>
              <c:showSerName val="0"/>
              <c:showPercent val="0"/>
              <c:showBubbleSize val="0"/>
              <c:extLst>
                <c:ext xmlns:c15="http://schemas.microsoft.com/office/drawing/2012/chart" uri="{CE6537A1-D6FC-4f65-9D91-7224C49458BB}">
                  <c15:layout>
                    <c:manualLayout>
                      <c:w val="0.32072803986626952"/>
                      <c:h val="8.5352449223416962E-2"/>
                    </c:manualLayout>
                  </c15:layout>
                  <c15:dlblFieldTable/>
                  <c15:showDataLabelsRange val="1"/>
                </c:ext>
                <c:ext xmlns:c16="http://schemas.microsoft.com/office/drawing/2014/chart" uri="{C3380CC4-5D6E-409C-BE32-E72D297353CC}">
                  <c16:uniqueId val="{00000001-F83B-4F93-8934-666B2E3E4B75}"/>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lv-LV"/>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yVal>
            <c:numRef>
              <c:f>'Izejas dati'!$C$153</c:f>
              <c:numCache>
                <c:formatCode>General</c:formatCode>
                <c:ptCount val="1"/>
                <c:pt idx="0">
                  <c:v>0</c:v>
                </c:pt>
              </c:numCache>
            </c:numRef>
          </c:yVal>
          <c:smooth val="0"/>
          <c:extLst>
            <c:ext xmlns:c15="http://schemas.microsoft.com/office/drawing/2012/chart" uri="{02D57815-91ED-43cb-92C2-25804820EDAC}">
              <c15:datalabelsRange>
                <c15:f>'Izejas dati'!$B$153</c15:f>
                <c15:dlblRangeCache>
                  <c:ptCount val="1"/>
                  <c:pt idx="0">
                    <c:v>H=---cm | --- EUR/m2</c:v>
                  </c:pt>
                </c15:dlblRangeCache>
              </c15:datalabelsRange>
            </c:ext>
            <c:ext xmlns:c16="http://schemas.microsoft.com/office/drawing/2014/chart" uri="{C3380CC4-5D6E-409C-BE32-E72D297353CC}">
              <c16:uniqueId val="{00000000-F83B-4F93-8934-666B2E3E4B75}"/>
            </c:ext>
          </c:extLst>
        </c:ser>
        <c:dLbls>
          <c:showLegendKey val="0"/>
          <c:showVal val="0"/>
          <c:showCatName val="0"/>
          <c:showSerName val="0"/>
          <c:showPercent val="0"/>
          <c:showBubbleSize val="0"/>
        </c:dLbls>
        <c:axId val="1444268416"/>
        <c:axId val="1406363584"/>
      </c:scatterChart>
      <c:catAx>
        <c:axId val="14442684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lv-LV"/>
          </a:p>
        </c:txPr>
        <c:crossAx val="1406363584"/>
        <c:crossesAt val="0"/>
        <c:auto val="1"/>
        <c:lblAlgn val="ctr"/>
        <c:lblOffset val="100"/>
        <c:noMultiLvlLbl val="0"/>
      </c:catAx>
      <c:valAx>
        <c:axId val="1406363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lv-LV"/>
          </a:p>
        </c:txPr>
        <c:crossAx val="1444268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1582035</xdr:colOff>
      <xdr:row>18</xdr:row>
      <xdr:rowOff>92529</xdr:rowOff>
    </xdr:from>
    <xdr:to>
      <xdr:col>4</xdr:col>
      <xdr:colOff>467610</xdr:colOff>
      <xdr:row>22</xdr:row>
      <xdr:rowOff>464004</xdr:rowOff>
    </xdr:to>
    <xdr:graphicFrame macro="">
      <xdr:nvGraphicFramePr>
        <xdr:cNvPr id="3" name="Chart 2">
          <a:extLst>
            <a:ext uri="{FF2B5EF4-FFF2-40B4-BE49-F238E27FC236}">
              <a16:creationId xmlns:a16="http://schemas.microsoft.com/office/drawing/2014/main" id="{A066C042-23E5-4F12-95EE-9E26F3153E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4B47-5268-49CB-AFA6-635E7B4DF19D}">
  <dimension ref="B2:AE158"/>
  <sheetViews>
    <sheetView topLeftCell="A109" zoomScale="85" zoomScaleNormal="85" workbookViewId="0">
      <selection activeCell="F168" sqref="F168"/>
    </sheetView>
  </sheetViews>
  <sheetFormatPr defaultColWidth="9.109375" defaultRowHeight="15" customHeight="1" x14ac:dyDescent="0.3"/>
  <cols>
    <col min="1" max="1" width="9.109375" style="1"/>
    <col min="2" max="2" width="88.5546875" style="1" bestFit="1" customWidth="1"/>
    <col min="3" max="4" width="9.109375" style="1"/>
    <col min="5" max="5" width="9.109375" style="4"/>
    <col min="6" max="6" width="60.6640625" style="1" customWidth="1"/>
    <col min="7" max="9" width="9.109375" style="1"/>
    <col min="10" max="10" width="60.6640625" style="1" customWidth="1"/>
    <col min="11" max="13" width="9.109375" style="1"/>
    <col min="14" max="14" width="60.6640625" style="1" customWidth="1"/>
    <col min="15" max="17" width="9.109375" style="1"/>
    <col min="18" max="18" width="60.6640625" style="1" customWidth="1"/>
    <col min="19" max="21" width="9.109375" style="1"/>
    <col min="22" max="22" width="60.6640625" style="1" customWidth="1"/>
    <col min="23" max="25" width="9.109375" style="1"/>
    <col min="26" max="26" width="60.6640625" style="1" customWidth="1"/>
    <col min="27" max="29" width="9.109375" style="1"/>
    <col min="30" max="30" width="60.6640625" style="1" customWidth="1"/>
    <col min="31" max="16384" width="9.109375" style="1"/>
  </cols>
  <sheetData>
    <row r="2" spans="2:31" ht="15" customHeight="1" x14ac:dyDescent="0.3">
      <c r="B2" s="2" t="s">
        <v>75</v>
      </c>
    </row>
    <row r="3" spans="2:31" ht="15" customHeight="1" x14ac:dyDescent="0.3">
      <c r="B3" s="27" t="s">
        <v>92</v>
      </c>
    </row>
    <row r="4" spans="2:31" ht="15" customHeight="1" x14ac:dyDescent="0.3">
      <c r="B4" s="3"/>
    </row>
    <row r="5" spans="2:31" ht="15" customHeight="1" x14ac:dyDescent="0.3">
      <c r="B5" s="3"/>
    </row>
    <row r="6" spans="2:31" ht="15" customHeight="1" x14ac:dyDescent="0.3">
      <c r="B6" s="2" t="s">
        <v>0</v>
      </c>
      <c r="C6" s="6" t="s">
        <v>15</v>
      </c>
      <c r="D6" s="6"/>
      <c r="F6" s="8" t="s">
        <v>28</v>
      </c>
      <c r="G6" s="6" t="s">
        <v>14</v>
      </c>
      <c r="H6" s="6"/>
      <c r="J6" s="8" t="s">
        <v>29</v>
      </c>
      <c r="K6" s="6" t="s">
        <v>14</v>
      </c>
      <c r="L6" s="6"/>
      <c r="N6" s="8" t="s">
        <v>30</v>
      </c>
      <c r="O6" s="6" t="s">
        <v>14</v>
      </c>
      <c r="P6" s="6"/>
      <c r="R6" s="8" t="s">
        <v>31</v>
      </c>
      <c r="S6" s="6" t="s">
        <v>14</v>
      </c>
      <c r="V6" s="8" t="s">
        <v>32</v>
      </c>
      <c r="W6" s="6" t="s">
        <v>14</v>
      </c>
      <c r="Z6" s="8" t="s">
        <v>33</v>
      </c>
      <c r="AA6" s="6" t="s">
        <v>14</v>
      </c>
      <c r="AD6" s="8" t="s">
        <v>34</v>
      </c>
      <c r="AE6" s="6" t="s">
        <v>14</v>
      </c>
    </row>
    <row r="7" spans="2:31" ht="14.4" x14ac:dyDescent="0.3">
      <c r="B7" s="27" t="s">
        <v>92</v>
      </c>
      <c r="C7" s="9" t="s">
        <v>36</v>
      </c>
      <c r="D7" s="9"/>
      <c r="E7" s="5"/>
      <c r="F7" s="27" t="s">
        <v>92</v>
      </c>
      <c r="G7" s="9" t="s">
        <v>36</v>
      </c>
      <c r="H7" s="9"/>
      <c r="J7" s="27" t="s">
        <v>92</v>
      </c>
      <c r="K7" s="9" t="s">
        <v>36</v>
      </c>
      <c r="L7" s="9"/>
      <c r="N7" s="27" t="s">
        <v>92</v>
      </c>
      <c r="O7" s="9" t="s">
        <v>36</v>
      </c>
      <c r="P7" s="9"/>
      <c r="R7" s="27" t="s">
        <v>92</v>
      </c>
      <c r="S7" s="9" t="s">
        <v>36</v>
      </c>
      <c r="V7" s="27" t="s">
        <v>92</v>
      </c>
      <c r="W7" s="9" t="s">
        <v>36</v>
      </c>
      <c r="Z7" s="27" t="s">
        <v>92</v>
      </c>
      <c r="AA7" s="9" t="s">
        <v>36</v>
      </c>
      <c r="AD7" s="27" t="s">
        <v>92</v>
      </c>
      <c r="AE7" s="9" t="s">
        <v>36</v>
      </c>
    </row>
    <row r="8" spans="2:31" ht="14.4" x14ac:dyDescent="0.3">
      <c r="B8" s="3" t="s">
        <v>23</v>
      </c>
      <c r="C8" s="4" t="s">
        <v>16</v>
      </c>
      <c r="D8" s="4"/>
      <c r="E8" s="5"/>
      <c r="F8" s="3" t="s">
        <v>52</v>
      </c>
      <c r="G8" s="4">
        <v>140</v>
      </c>
      <c r="H8" s="4"/>
      <c r="J8" s="3" t="s">
        <v>52</v>
      </c>
      <c r="K8" s="4">
        <v>140</v>
      </c>
      <c r="L8" s="4"/>
      <c r="N8" s="3" t="s">
        <v>52</v>
      </c>
      <c r="O8" s="4">
        <v>140</v>
      </c>
      <c r="P8" s="4"/>
      <c r="R8" s="3" t="s">
        <v>52</v>
      </c>
      <c r="S8" s="4">
        <v>140</v>
      </c>
      <c r="V8" s="3" t="s">
        <v>54</v>
      </c>
      <c r="W8" s="4">
        <v>105</v>
      </c>
      <c r="Z8" s="3" t="s">
        <v>53</v>
      </c>
      <c r="AA8" s="4">
        <v>120</v>
      </c>
      <c r="AD8" s="3" t="s">
        <v>96</v>
      </c>
      <c r="AE8" s="4">
        <v>70</v>
      </c>
    </row>
    <row r="9" spans="2:31" ht="14.4" x14ac:dyDescent="0.3">
      <c r="B9" s="3" t="s">
        <v>24</v>
      </c>
      <c r="C9" s="4" t="s">
        <v>17</v>
      </c>
      <c r="D9" s="4"/>
      <c r="E9" s="5"/>
      <c r="F9" s="3" t="s">
        <v>53</v>
      </c>
      <c r="G9" s="4">
        <v>120</v>
      </c>
      <c r="H9" s="4"/>
      <c r="J9" s="3" t="s">
        <v>53</v>
      </c>
      <c r="K9" s="4">
        <v>120</v>
      </c>
      <c r="L9" s="4"/>
      <c r="N9" s="3" t="s">
        <v>53</v>
      </c>
      <c r="O9" s="4">
        <v>120</v>
      </c>
      <c r="P9" s="4"/>
      <c r="R9" s="3" t="s">
        <v>53</v>
      </c>
      <c r="S9" s="4">
        <v>120</v>
      </c>
      <c r="V9" s="3" t="s">
        <v>55</v>
      </c>
      <c r="W9" s="4">
        <v>90</v>
      </c>
      <c r="Z9" s="3" t="s">
        <v>54</v>
      </c>
      <c r="AA9" s="4">
        <v>105</v>
      </c>
      <c r="AD9" s="7"/>
      <c r="AE9" s="4"/>
    </row>
    <row r="10" spans="2:31" ht="14.4" x14ac:dyDescent="0.3">
      <c r="B10" s="3" t="s">
        <v>25</v>
      </c>
      <c r="C10" s="4" t="s">
        <v>18</v>
      </c>
      <c r="D10" s="4"/>
      <c r="E10" s="5"/>
      <c r="F10" s="3" t="s">
        <v>54</v>
      </c>
      <c r="G10" s="4">
        <v>105</v>
      </c>
      <c r="H10" s="4"/>
      <c r="J10" s="3" t="s">
        <v>54</v>
      </c>
      <c r="K10" s="4">
        <v>105</v>
      </c>
      <c r="L10" s="4"/>
      <c r="N10" s="3"/>
      <c r="O10" s="4"/>
      <c r="P10" s="4"/>
      <c r="R10" s="3" t="s">
        <v>54</v>
      </c>
      <c r="S10" s="4">
        <v>105</v>
      </c>
      <c r="V10" s="7"/>
      <c r="W10" s="4"/>
      <c r="Z10" s="3" t="s">
        <v>55</v>
      </c>
      <c r="AA10" s="4">
        <v>90</v>
      </c>
      <c r="AD10" s="7"/>
      <c r="AE10" s="4"/>
    </row>
    <row r="11" spans="2:31" ht="14.4" x14ac:dyDescent="0.3">
      <c r="B11" s="3" t="s">
        <v>26</v>
      </c>
      <c r="C11" s="4" t="s">
        <v>19</v>
      </c>
      <c r="D11" s="4"/>
      <c r="E11" s="5"/>
      <c r="F11" s="3" t="s">
        <v>55</v>
      </c>
      <c r="G11" s="4">
        <v>90</v>
      </c>
      <c r="H11" s="4"/>
      <c r="J11" s="3"/>
      <c r="K11" s="4"/>
      <c r="L11" s="4"/>
      <c r="N11" s="3"/>
      <c r="O11" s="4"/>
      <c r="P11" s="4"/>
      <c r="R11" s="3"/>
      <c r="S11" s="4"/>
      <c r="V11" s="3"/>
      <c r="W11" s="4"/>
      <c r="AA11" s="4"/>
      <c r="AD11" s="3"/>
      <c r="AE11" s="4"/>
    </row>
    <row r="12" spans="2:31" ht="14.4" x14ac:dyDescent="0.3">
      <c r="B12" s="3" t="s">
        <v>27</v>
      </c>
      <c r="C12" s="4" t="s">
        <v>20</v>
      </c>
      <c r="D12" s="4"/>
      <c r="E12" s="5"/>
      <c r="F12" s="3"/>
      <c r="G12" s="4"/>
      <c r="H12" s="4"/>
      <c r="J12" s="3"/>
      <c r="K12" s="4"/>
      <c r="L12" s="4"/>
      <c r="N12" s="3"/>
      <c r="O12" s="4"/>
      <c r="P12" s="4"/>
      <c r="R12" s="3"/>
      <c r="S12" s="4"/>
      <c r="V12" s="3"/>
      <c r="W12" s="4"/>
      <c r="Z12" s="3"/>
      <c r="AA12" s="4"/>
      <c r="AD12" s="3"/>
      <c r="AE12" s="4"/>
    </row>
    <row r="13" spans="2:31" ht="14.4" x14ac:dyDescent="0.3">
      <c r="B13" s="3" t="s">
        <v>1</v>
      </c>
      <c r="C13" s="4" t="s">
        <v>21</v>
      </c>
      <c r="D13" s="4"/>
      <c r="E13" s="5"/>
      <c r="F13" s="3"/>
      <c r="G13" s="4"/>
      <c r="H13" s="4"/>
      <c r="J13" s="3"/>
      <c r="K13" s="4"/>
      <c r="L13" s="4"/>
      <c r="N13" s="3"/>
      <c r="O13" s="4"/>
      <c r="P13" s="4"/>
      <c r="R13" s="3"/>
      <c r="S13" s="4"/>
      <c r="V13" s="3"/>
      <c r="W13" s="4"/>
      <c r="Z13" s="3"/>
      <c r="AA13" s="4"/>
      <c r="AD13" s="3"/>
      <c r="AE13" s="4"/>
    </row>
    <row r="14" spans="2:31" ht="14.4" x14ac:dyDescent="0.3">
      <c r="B14" s="3" t="s">
        <v>2</v>
      </c>
      <c r="C14" s="4" t="s">
        <v>22</v>
      </c>
      <c r="D14" s="4"/>
      <c r="E14" s="5"/>
      <c r="F14" s="3"/>
      <c r="G14" s="4"/>
      <c r="H14" s="4"/>
      <c r="J14" s="3"/>
      <c r="K14" s="4"/>
      <c r="L14" s="4"/>
      <c r="N14" s="3"/>
      <c r="O14" s="4"/>
      <c r="P14" s="4"/>
      <c r="R14" s="3"/>
      <c r="S14" s="4"/>
      <c r="V14" s="3"/>
      <c r="W14" s="4"/>
      <c r="Z14" s="3"/>
      <c r="AA14" s="4"/>
      <c r="AD14" s="3"/>
      <c r="AE14" s="4"/>
    </row>
    <row r="16" spans="2:31" ht="15" customHeight="1" x14ac:dyDescent="0.3">
      <c r="B16" s="3"/>
    </row>
    <row r="17" spans="2:6" ht="15" customHeight="1" x14ac:dyDescent="0.3">
      <c r="B17" s="2" t="s">
        <v>48</v>
      </c>
      <c r="C17" s="6" t="s">
        <v>14</v>
      </c>
      <c r="D17" s="6"/>
      <c r="F17" s="4"/>
    </row>
    <row r="18" spans="2:6" ht="15" customHeight="1" x14ac:dyDescent="0.3">
      <c r="B18" s="27" t="s">
        <v>92</v>
      </c>
      <c r="C18" s="9" t="s">
        <v>36</v>
      </c>
      <c r="D18" s="9"/>
    </row>
    <row r="19" spans="2:6" ht="15" customHeight="1" x14ac:dyDescent="0.3">
      <c r="B19" s="3" t="s">
        <v>52</v>
      </c>
      <c r="C19" s="4">
        <v>140</v>
      </c>
      <c r="D19" s="4"/>
    </row>
    <row r="20" spans="2:6" ht="15" customHeight="1" x14ac:dyDescent="0.3">
      <c r="B20" s="3" t="s">
        <v>53</v>
      </c>
      <c r="C20" s="4">
        <v>120</v>
      </c>
      <c r="D20" s="4"/>
    </row>
    <row r="21" spans="2:6" ht="15" customHeight="1" x14ac:dyDescent="0.3">
      <c r="B21" s="3" t="s">
        <v>54</v>
      </c>
      <c r="C21" s="4">
        <v>105</v>
      </c>
      <c r="D21" s="4"/>
    </row>
    <row r="22" spans="2:6" ht="15" customHeight="1" x14ac:dyDescent="0.3">
      <c r="B22" s="3" t="s">
        <v>55</v>
      </c>
      <c r="C22" s="4">
        <v>90</v>
      </c>
      <c r="D22" s="4"/>
    </row>
    <row r="23" spans="2:6" ht="15" customHeight="1" x14ac:dyDescent="0.3">
      <c r="B23" s="3" t="s">
        <v>96</v>
      </c>
      <c r="C23" s="4">
        <v>70</v>
      </c>
      <c r="D23" s="4"/>
    </row>
    <row r="24" spans="2:6" ht="15" customHeight="1" x14ac:dyDescent="0.3">
      <c r="B24" s="3"/>
    </row>
    <row r="25" spans="2:6" ht="15" customHeight="1" x14ac:dyDescent="0.3">
      <c r="B25" s="3"/>
    </row>
    <row r="26" spans="2:6" ht="15" customHeight="1" x14ac:dyDescent="0.3">
      <c r="B26" s="2" t="s">
        <v>3</v>
      </c>
      <c r="F26" s="4"/>
    </row>
    <row r="27" spans="2:6" ht="15" customHeight="1" x14ac:dyDescent="0.3">
      <c r="B27" s="27" t="s">
        <v>92</v>
      </c>
    </row>
    <row r="28" spans="2:6" ht="15" customHeight="1" x14ac:dyDescent="0.3">
      <c r="B28" s="3" t="s">
        <v>4</v>
      </c>
    </row>
    <row r="29" spans="2:6" ht="15" customHeight="1" x14ac:dyDescent="0.3">
      <c r="B29" s="3" t="s">
        <v>5</v>
      </c>
    </row>
    <row r="30" spans="2:6" ht="15" customHeight="1" x14ac:dyDescent="0.3">
      <c r="B30" s="3"/>
    </row>
    <row r="31" spans="2:6" ht="15" customHeight="1" x14ac:dyDescent="0.3">
      <c r="B31" s="3"/>
    </row>
    <row r="32" spans="2:6" ht="15" customHeight="1" x14ac:dyDescent="0.3">
      <c r="B32" s="2" t="s">
        <v>64</v>
      </c>
      <c r="C32" s="6" t="s">
        <v>68</v>
      </c>
      <c r="F32" s="4"/>
    </row>
    <row r="33" spans="2:19" ht="15" customHeight="1" x14ac:dyDescent="0.3">
      <c r="B33" s="27" t="s">
        <v>92</v>
      </c>
      <c r="C33" s="9" t="s">
        <v>36</v>
      </c>
    </row>
    <row r="34" spans="2:19" ht="15" customHeight="1" x14ac:dyDescent="0.3">
      <c r="B34" s="3" t="s">
        <v>65</v>
      </c>
      <c r="C34" s="4" t="s">
        <v>61</v>
      </c>
    </row>
    <row r="35" spans="2:19" ht="15" customHeight="1" x14ac:dyDescent="0.3">
      <c r="B35" s="3" t="s">
        <v>66</v>
      </c>
      <c r="C35" s="4" t="s">
        <v>62</v>
      </c>
    </row>
    <row r="36" spans="2:19" ht="15" customHeight="1" x14ac:dyDescent="0.3">
      <c r="B36" s="3" t="s">
        <v>67</v>
      </c>
      <c r="C36" s="4" t="s">
        <v>63</v>
      </c>
    </row>
    <row r="37" spans="2:19" ht="15" customHeight="1" x14ac:dyDescent="0.3">
      <c r="B37" s="3" t="s">
        <v>89</v>
      </c>
      <c r="C37" s="1" t="s">
        <v>90</v>
      </c>
    </row>
    <row r="38" spans="2:19" ht="15" customHeight="1" x14ac:dyDescent="0.3">
      <c r="B38" s="3"/>
    </row>
    <row r="39" spans="2:19" ht="15" customHeight="1" x14ac:dyDescent="0.3">
      <c r="B39" s="3"/>
    </row>
    <row r="40" spans="2:19" ht="15" customHeight="1" x14ac:dyDescent="0.3">
      <c r="B40" s="2" t="s">
        <v>6</v>
      </c>
      <c r="C40" s="6" t="s">
        <v>14</v>
      </c>
      <c r="D40" s="6"/>
      <c r="F40" s="8" t="s">
        <v>69</v>
      </c>
      <c r="G40" s="6" t="s">
        <v>14</v>
      </c>
      <c r="J40" s="8" t="s">
        <v>70</v>
      </c>
      <c r="K40" s="6" t="s">
        <v>14</v>
      </c>
      <c r="N40" s="8" t="s">
        <v>74</v>
      </c>
      <c r="O40" s="6" t="s">
        <v>14</v>
      </c>
      <c r="S40" s="6"/>
    </row>
    <row r="41" spans="2:19" ht="14.4" x14ac:dyDescent="0.3">
      <c r="B41" s="27" t="s">
        <v>92</v>
      </c>
      <c r="C41" s="9" t="s">
        <v>36</v>
      </c>
      <c r="D41" s="9"/>
      <c r="F41" s="27" t="s">
        <v>92</v>
      </c>
      <c r="G41" s="9" t="s">
        <v>36</v>
      </c>
      <c r="J41" s="27" t="s">
        <v>92</v>
      </c>
      <c r="K41" s="9" t="s">
        <v>36</v>
      </c>
      <c r="N41" s="27" t="s">
        <v>92</v>
      </c>
      <c r="O41" s="9" t="s">
        <v>36</v>
      </c>
      <c r="R41" s="27"/>
      <c r="S41" s="9"/>
    </row>
    <row r="42" spans="2:19" ht="14.4" x14ac:dyDescent="0.3">
      <c r="B42" s="3" t="s">
        <v>145</v>
      </c>
      <c r="C42" s="17">
        <v>70</v>
      </c>
      <c r="D42" s="4"/>
      <c r="F42" s="3" t="s">
        <v>145</v>
      </c>
      <c r="G42" s="17">
        <v>70</v>
      </c>
      <c r="J42" s="1" t="s">
        <v>158</v>
      </c>
      <c r="K42" s="4">
        <v>35</v>
      </c>
      <c r="N42" s="1" t="s">
        <v>167</v>
      </c>
      <c r="O42" s="4">
        <v>30</v>
      </c>
      <c r="S42" s="4"/>
    </row>
    <row r="43" spans="2:19" ht="14.4" x14ac:dyDescent="0.3">
      <c r="B43" s="3" t="s">
        <v>146</v>
      </c>
      <c r="C43" s="17">
        <v>60</v>
      </c>
      <c r="D43" s="4"/>
      <c r="F43" s="3" t="s">
        <v>146</v>
      </c>
      <c r="G43" s="17">
        <v>60</v>
      </c>
      <c r="J43" s="1" t="s">
        <v>159</v>
      </c>
      <c r="K43" s="4">
        <v>30</v>
      </c>
      <c r="N43" s="1" t="s">
        <v>168</v>
      </c>
      <c r="O43" s="4">
        <v>25</v>
      </c>
      <c r="S43" s="4"/>
    </row>
    <row r="44" spans="2:19" ht="14.4" x14ac:dyDescent="0.3">
      <c r="B44" s="3" t="s">
        <v>147</v>
      </c>
      <c r="C44" s="17">
        <v>60</v>
      </c>
      <c r="D44" s="4"/>
      <c r="F44" s="3" t="s">
        <v>147</v>
      </c>
      <c r="G44" s="17">
        <v>60</v>
      </c>
      <c r="J44" s="1" t="s">
        <v>160</v>
      </c>
      <c r="K44" s="4">
        <v>30</v>
      </c>
      <c r="N44" s="1" t="s">
        <v>169</v>
      </c>
      <c r="O44" s="4">
        <v>10</v>
      </c>
      <c r="S44" s="4"/>
    </row>
    <row r="45" spans="2:19" ht="14.4" x14ac:dyDescent="0.3">
      <c r="B45" s="3" t="s">
        <v>148</v>
      </c>
      <c r="C45" s="17">
        <v>55</v>
      </c>
      <c r="D45" s="4"/>
      <c r="F45" s="3" t="s">
        <v>148</v>
      </c>
      <c r="G45" s="17">
        <v>55</v>
      </c>
      <c r="J45" s="1" t="s">
        <v>161</v>
      </c>
      <c r="K45" s="4">
        <v>25</v>
      </c>
      <c r="O45" s="4"/>
    </row>
    <row r="46" spans="2:19" ht="14.4" x14ac:dyDescent="0.3">
      <c r="B46" s="3" t="s">
        <v>149</v>
      </c>
      <c r="C46" s="17">
        <v>45</v>
      </c>
      <c r="D46" s="4"/>
      <c r="F46" s="3" t="s">
        <v>149</v>
      </c>
      <c r="G46" s="17">
        <v>45</v>
      </c>
      <c r="J46" s="1" t="s">
        <v>162</v>
      </c>
      <c r="K46" s="4">
        <v>25</v>
      </c>
      <c r="O46" s="4"/>
    </row>
    <row r="47" spans="2:19" ht="14.4" x14ac:dyDescent="0.3">
      <c r="B47" s="3" t="s">
        <v>150</v>
      </c>
      <c r="C47" s="17">
        <v>40</v>
      </c>
      <c r="D47" s="4"/>
      <c r="F47" s="3" t="s">
        <v>150</v>
      </c>
      <c r="G47" s="17">
        <v>40</v>
      </c>
      <c r="J47" s="1" t="s">
        <v>163</v>
      </c>
      <c r="K47" s="4">
        <v>25</v>
      </c>
      <c r="O47" s="4"/>
    </row>
    <row r="48" spans="2:19" ht="14.4" x14ac:dyDescent="0.3">
      <c r="B48" s="3" t="s">
        <v>151</v>
      </c>
      <c r="C48" s="17">
        <v>40</v>
      </c>
      <c r="D48" s="4"/>
      <c r="F48" s="3" t="s">
        <v>151</v>
      </c>
      <c r="G48" s="17">
        <v>40</v>
      </c>
      <c r="J48" s="1" t="s">
        <v>164</v>
      </c>
      <c r="K48" s="4">
        <v>15</v>
      </c>
      <c r="O48" s="4"/>
    </row>
    <row r="49" spans="2:15" ht="15" customHeight="1" x14ac:dyDescent="0.3">
      <c r="B49" s="1" t="s">
        <v>152</v>
      </c>
      <c r="C49" s="17">
        <v>40</v>
      </c>
      <c r="D49" s="4"/>
      <c r="F49" s="1" t="s">
        <v>152</v>
      </c>
      <c r="G49" s="17">
        <v>40</v>
      </c>
      <c r="J49" s="1" t="s">
        <v>165</v>
      </c>
      <c r="K49" s="4">
        <v>10</v>
      </c>
      <c r="O49" s="4"/>
    </row>
    <row r="50" spans="2:15" ht="15" customHeight="1" x14ac:dyDescent="0.3">
      <c r="B50" s="1" t="s">
        <v>153</v>
      </c>
      <c r="C50" s="4">
        <v>30</v>
      </c>
      <c r="D50" s="4"/>
      <c r="F50" s="1" t="s">
        <v>153</v>
      </c>
      <c r="G50" s="4">
        <v>30</v>
      </c>
      <c r="J50" s="1" t="s">
        <v>166</v>
      </c>
      <c r="K50" s="4">
        <v>10</v>
      </c>
      <c r="O50" s="4"/>
    </row>
    <row r="51" spans="2:15" ht="15" customHeight="1" x14ac:dyDescent="0.3">
      <c r="B51" s="1" t="s">
        <v>154</v>
      </c>
      <c r="C51" s="4">
        <v>30</v>
      </c>
      <c r="D51" s="4"/>
      <c r="F51" s="1" t="s">
        <v>154</v>
      </c>
      <c r="G51" s="4">
        <v>30</v>
      </c>
      <c r="K51" s="4"/>
    </row>
    <row r="52" spans="2:15" ht="15" customHeight="1" x14ac:dyDescent="0.3">
      <c r="B52" s="1" t="s">
        <v>155</v>
      </c>
      <c r="C52" s="4">
        <v>25</v>
      </c>
      <c r="D52" s="4"/>
      <c r="F52" s="1" t="s">
        <v>155</v>
      </c>
      <c r="G52" s="4">
        <v>25</v>
      </c>
      <c r="K52" s="4"/>
    </row>
    <row r="53" spans="2:15" ht="15" customHeight="1" x14ac:dyDescent="0.3">
      <c r="B53" s="1" t="s">
        <v>156</v>
      </c>
      <c r="C53" s="4">
        <v>20</v>
      </c>
      <c r="D53" s="4"/>
      <c r="F53" s="1" t="s">
        <v>156</v>
      </c>
      <c r="G53" s="4">
        <v>20</v>
      </c>
      <c r="K53" s="4"/>
    </row>
    <row r="54" spans="2:15" ht="15" customHeight="1" x14ac:dyDescent="0.3">
      <c r="B54" s="1" t="s">
        <v>157</v>
      </c>
      <c r="C54" s="4">
        <v>10</v>
      </c>
      <c r="D54" s="4"/>
      <c r="F54" s="1" t="s">
        <v>157</v>
      </c>
      <c r="G54" s="4">
        <v>10</v>
      </c>
      <c r="K54" s="4"/>
    </row>
    <row r="55" spans="2:15" ht="15" customHeight="1" x14ac:dyDescent="0.3">
      <c r="B55" s="1" t="s">
        <v>158</v>
      </c>
      <c r="C55" s="4">
        <v>35</v>
      </c>
      <c r="D55" s="4"/>
    </row>
    <row r="56" spans="2:15" ht="15" customHeight="1" x14ac:dyDescent="0.3">
      <c r="B56" s="1" t="s">
        <v>159</v>
      </c>
      <c r="C56" s="4">
        <v>30</v>
      </c>
      <c r="D56" s="4"/>
    </row>
    <row r="57" spans="2:15" ht="15" customHeight="1" x14ac:dyDescent="0.3">
      <c r="B57" s="1" t="s">
        <v>160</v>
      </c>
      <c r="C57" s="4">
        <v>30</v>
      </c>
      <c r="D57" s="4"/>
    </row>
    <row r="58" spans="2:15" ht="15" customHeight="1" x14ac:dyDescent="0.3">
      <c r="B58" s="1" t="s">
        <v>161</v>
      </c>
      <c r="C58" s="4">
        <v>25</v>
      </c>
      <c r="D58" s="4"/>
    </row>
    <row r="59" spans="2:15" ht="15" customHeight="1" x14ac:dyDescent="0.3">
      <c r="B59" s="1" t="s">
        <v>162</v>
      </c>
      <c r="C59" s="4">
        <v>25</v>
      </c>
      <c r="D59" s="4"/>
    </row>
    <row r="60" spans="2:15" ht="15" customHeight="1" x14ac:dyDescent="0.3">
      <c r="B60" s="1" t="s">
        <v>163</v>
      </c>
      <c r="C60" s="4">
        <v>25</v>
      </c>
      <c r="D60" s="4"/>
    </row>
    <row r="61" spans="2:15" ht="15" customHeight="1" x14ac:dyDescent="0.3">
      <c r="B61" s="1" t="s">
        <v>164</v>
      </c>
      <c r="C61" s="4">
        <v>15</v>
      </c>
      <c r="D61" s="4"/>
    </row>
    <row r="62" spans="2:15" ht="15" customHeight="1" x14ac:dyDescent="0.3">
      <c r="B62" s="1" t="s">
        <v>165</v>
      </c>
      <c r="C62" s="4">
        <v>10</v>
      </c>
      <c r="D62" s="4"/>
    </row>
    <row r="63" spans="2:15" ht="15" customHeight="1" x14ac:dyDescent="0.3">
      <c r="B63" s="1" t="s">
        <v>166</v>
      </c>
      <c r="C63" s="4">
        <v>10</v>
      </c>
      <c r="D63" s="4"/>
    </row>
    <row r="64" spans="2:15" ht="15" customHeight="1" x14ac:dyDescent="0.3">
      <c r="B64" s="1" t="s">
        <v>167</v>
      </c>
      <c r="C64" s="4">
        <v>30</v>
      </c>
      <c r="D64" s="4"/>
    </row>
    <row r="65" spans="2:31" ht="15" customHeight="1" x14ac:dyDescent="0.3">
      <c r="B65" s="1" t="s">
        <v>168</v>
      </c>
      <c r="C65" s="4">
        <v>25</v>
      </c>
      <c r="D65" s="4"/>
    </row>
    <row r="66" spans="2:31" ht="15" customHeight="1" x14ac:dyDescent="0.3">
      <c r="B66" s="1" t="s">
        <v>169</v>
      </c>
      <c r="C66" s="4">
        <v>10</v>
      </c>
      <c r="D66" s="4"/>
    </row>
    <row r="67" spans="2:31" ht="15" customHeight="1" x14ac:dyDescent="0.3">
      <c r="C67" s="4"/>
      <c r="D67" s="4"/>
    </row>
    <row r="68" spans="2:31" ht="15" customHeight="1" x14ac:dyDescent="0.3">
      <c r="C68" s="4"/>
      <c r="D68" s="4"/>
    </row>
    <row r="69" spans="2:31" ht="15" customHeight="1" x14ac:dyDescent="0.3">
      <c r="B69" s="2" t="s">
        <v>94</v>
      </c>
      <c r="C69" s="6"/>
      <c r="D69" s="4"/>
      <c r="F69" s="12"/>
    </row>
    <row r="70" spans="2:31" ht="15" customHeight="1" x14ac:dyDescent="0.3">
      <c r="B70" s="27" t="s">
        <v>92</v>
      </c>
      <c r="C70" s="9" t="s">
        <v>36</v>
      </c>
      <c r="D70" s="4"/>
      <c r="F70" s="12"/>
    </row>
    <row r="71" spans="2:31" ht="15" customHeight="1" x14ac:dyDescent="0.3">
      <c r="B71" s="3" t="s">
        <v>113</v>
      </c>
      <c r="C71" s="1" t="s">
        <v>110</v>
      </c>
      <c r="D71" s="4"/>
      <c r="F71" s="12"/>
    </row>
    <row r="72" spans="2:31" ht="15" customHeight="1" x14ac:dyDescent="0.3">
      <c r="B72" s="3" t="s">
        <v>114</v>
      </c>
      <c r="C72" s="9" t="s">
        <v>36</v>
      </c>
      <c r="D72" s="4"/>
      <c r="F72" s="12"/>
    </row>
    <row r="73" spans="2:31" ht="15" customHeight="1" x14ac:dyDescent="0.3">
      <c r="C73" s="4"/>
      <c r="D73" s="4"/>
    </row>
    <row r="74" spans="2:31" ht="15" customHeight="1" x14ac:dyDescent="0.3">
      <c r="C74" s="4"/>
      <c r="D74" s="4"/>
    </row>
    <row r="75" spans="2:31" ht="15" customHeight="1" x14ac:dyDescent="0.3">
      <c r="B75" s="2" t="s">
        <v>7</v>
      </c>
      <c r="C75" s="6" t="s">
        <v>14</v>
      </c>
      <c r="D75" s="6"/>
      <c r="F75" s="8" t="s">
        <v>77</v>
      </c>
      <c r="G75" s="6" t="s">
        <v>14</v>
      </c>
      <c r="H75" s="6"/>
      <c r="J75" s="8" t="s">
        <v>78</v>
      </c>
      <c r="K75" s="6" t="s">
        <v>14</v>
      </c>
      <c r="L75" s="6"/>
      <c r="N75" s="8" t="s">
        <v>79</v>
      </c>
      <c r="O75" s="6" t="s">
        <v>14</v>
      </c>
      <c r="P75" s="6"/>
      <c r="R75" s="8" t="s">
        <v>80</v>
      </c>
      <c r="S75" s="6" t="s">
        <v>14</v>
      </c>
      <c r="V75" s="8" t="s">
        <v>97</v>
      </c>
      <c r="W75" s="6" t="s">
        <v>14</v>
      </c>
      <c r="AE75" s="6"/>
    </row>
    <row r="76" spans="2:31" ht="15" customHeight="1" x14ac:dyDescent="0.3">
      <c r="B76" s="27" t="s">
        <v>37</v>
      </c>
      <c r="C76" s="9" t="s">
        <v>36</v>
      </c>
      <c r="D76" s="9"/>
      <c r="F76" s="27" t="s">
        <v>92</v>
      </c>
      <c r="G76" s="4"/>
      <c r="H76" s="4"/>
      <c r="J76" s="27" t="s">
        <v>92</v>
      </c>
      <c r="K76" s="4"/>
      <c r="L76" s="4"/>
      <c r="N76" s="27" t="s">
        <v>92</v>
      </c>
      <c r="O76" s="4"/>
      <c r="P76" s="4"/>
      <c r="R76" s="27" t="s">
        <v>92</v>
      </c>
      <c r="S76" s="4"/>
      <c r="V76" s="27" t="s">
        <v>92</v>
      </c>
      <c r="W76" s="4"/>
      <c r="AE76" s="4"/>
    </row>
    <row r="77" spans="2:31" ht="15" customHeight="1" x14ac:dyDescent="0.3">
      <c r="B77" s="3" t="s">
        <v>8</v>
      </c>
      <c r="C77" s="4">
        <v>60</v>
      </c>
      <c r="D77" s="4"/>
      <c r="F77" s="3" t="s">
        <v>8</v>
      </c>
      <c r="G77" s="4">
        <v>60</v>
      </c>
      <c r="H77" s="4"/>
      <c r="J77" s="3" t="s">
        <v>8</v>
      </c>
      <c r="K77" s="4">
        <v>60</v>
      </c>
      <c r="L77" s="4"/>
      <c r="N77" s="3" t="s">
        <v>8</v>
      </c>
      <c r="O77" s="4">
        <v>60</v>
      </c>
      <c r="P77" s="4"/>
      <c r="R77" s="3" t="s">
        <v>8</v>
      </c>
      <c r="S77" s="4">
        <v>60</v>
      </c>
      <c r="V77" s="3" t="s">
        <v>8</v>
      </c>
      <c r="W77" s="4">
        <v>60</v>
      </c>
      <c r="AE77" s="4"/>
    </row>
    <row r="78" spans="2:31" ht="15" customHeight="1" x14ac:dyDescent="0.3">
      <c r="B78" s="3" t="s">
        <v>10</v>
      </c>
      <c r="C78" s="4">
        <v>40</v>
      </c>
      <c r="D78" s="4"/>
      <c r="F78" s="3"/>
      <c r="G78" s="4"/>
      <c r="H78" s="4"/>
      <c r="J78" s="3"/>
      <c r="K78" s="4"/>
      <c r="L78" s="4"/>
      <c r="N78" s="3" t="s">
        <v>10</v>
      </c>
      <c r="O78" s="4">
        <v>40</v>
      </c>
      <c r="P78" s="4"/>
      <c r="R78" s="3" t="s">
        <v>10</v>
      </c>
      <c r="S78" s="4">
        <v>40</v>
      </c>
      <c r="V78" s="3" t="s">
        <v>10</v>
      </c>
      <c r="W78" s="4">
        <v>40</v>
      </c>
      <c r="AE78" s="4"/>
    </row>
    <row r="79" spans="2:31" ht="15" customHeight="1" x14ac:dyDescent="0.3">
      <c r="B79" s="3" t="s">
        <v>11</v>
      </c>
      <c r="C79" s="4">
        <v>25</v>
      </c>
      <c r="D79" s="4"/>
      <c r="F79" s="3"/>
      <c r="G79" s="4"/>
      <c r="H79" s="4"/>
      <c r="J79" s="3"/>
      <c r="K79" s="4"/>
      <c r="L79" s="4"/>
      <c r="N79" s="3"/>
      <c r="O79" s="4"/>
      <c r="P79" s="4"/>
      <c r="R79" s="3" t="s">
        <v>11</v>
      </c>
      <c r="S79" s="4">
        <v>25</v>
      </c>
      <c r="V79" s="3" t="s">
        <v>11</v>
      </c>
      <c r="W79" s="4">
        <v>25</v>
      </c>
      <c r="AE79" s="4"/>
    </row>
    <row r="80" spans="2:31" ht="15" customHeight="1" x14ac:dyDescent="0.3">
      <c r="B80" s="3" t="s">
        <v>12</v>
      </c>
      <c r="C80" s="4">
        <v>10</v>
      </c>
      <c r="D80" s="4"/>
      <c r="F80" s="3"/>
      <c r="G80" s="4"/>
      <c r="H80" s="4"/>
      <c r="J80" s="3"/>
      <c r="K80" s="4"/>
      <c r="L80" s="4"/>
      <c r="N80" s="3"/>
      <c r="O80" s="4"/>
      <c r="P80" s="4"/>
      <c r="R80" s="3"/>
      <c r="S80" s="4"/>
      <c r="AE80" s="4"/>
    </row>
    <row r="81" spans="2:31" ht="15" customHeight="1" x14ac:dyDescent="0.3">
      <c r="B81" s="3" t="s">
        <v>13</v>
      </c>
      <c r="C81" s="4" t="s">
        <v>9</v>
      </c>
      <c r="D81" s="4"/>
      <c r="G81" s="4"/>
      <c r="H81" s="4"/>
      <c r="K81" s="4"/>
      <c r="L81" s="4"/>
      <c r="O81" s="4"/>
      <c r="P81" s="4"/>
      <c r="S81" s="4"/>
      <c r="AE81" s="4"/>
    </row>
    <row r="82" spans="2:31" ht="15" customHeight="1" x14ac:dyDescent="0.3">
      <c r="C82" s="4"/>
      <c r="D82" s="4"/>
      <c r="F82" s="12"/>
      <c r="G82" s="4"/>
      <c r="H82" s="4"/>
      <c r="I82" s="4"/>
      <c r="J82" s="12"/>
      <c r="K82" s="4"/>
      <c r="L82" s="4"/>
      <c r="M82" s="4"/>
      <c r="N82" s="12"/>
      <c r="O82" s="4"/>
      <c r="P82" s="4"/>
      <c r="Q82" s="4"/>
      <c r="R82" s="14"/>
      <c r="S82" s="9"/>
      <c r="T82" s="9"/>
      <c r="U82" s="9"/>
    </row>
    <row r="83" spans="2:31" ht="15" customHeight="1" x14ac:dyDescent="0.3">
      <c r="C83" s="4"/>
      <c r="D83" s="4"/>
      <c r="F83" s="12"/>
      <c r="G83" s="4"/>
      <c r="H83" s="4"/>
      <c r="I83" s="4"/>
      <c r="J83" s="12"/>
      <c r="K83" s="4"/>
      <c r="L83" s="4"/>
      <c r="M83" s="4"/>
      <c r="N83" s="12"/>
      <c r="O83" s="4"/>
      <c r="P83" s="4"/>
      <c r="Q83" s="4"/>
      <c r="R83" s="14"/>
      <c r="S83" s="9"/>
      <c r="T83" s="9"/>
      <c r="U83" s="9"/>
    </row>
    <row r="84" spans="2:31" ht="15" customHeight="1" x14ac:dyDescent="0.3">
      <c r="B84" s="2" t="s">
        <v>93</v>
      </c>
      <c r="C84" s="6" t="s">
        <v>14</v>
      </c>
      <c r="D84" s="4"/>
      <c r="F84" s="8" t="s">
        <v>84</v>
      </c>
      <c r="G84" s="6" t="s">
        <v>14</v>
      </c>
      <c r="H84" s="4"/>
      <c r="I84" s="4"/>
      <c r="J84" s="8" t="s">
        <v>98</v>
      </c>
      <c r="K84" s="6" t="s">
        <v>14</v>
      </c>
      <c r="L84" s="4"/>
      <c r="M84" s="4"/>
      <c r="N84" s="12"/>
      <c r="O84" s="4"/>
      <c r="P84" s="4"/>
      <c r="Q84" s="4"/>
      <c r="R84" s="14"/>
      <c r="S84" s="9"/>
      <c r="T84" s="9"/>
      <c r="U84" s="9"/>
    </row>
    <row r="85" spans="2:31" ht="15" customHeight="1" x14ac:dyDescent="0.3">
      <c r="B85" s="27" t="s">
        <v>92</v>
      </c>
      <c r="C85" s="9" t="s">
        <v>36</v>
      </c>
      <c r="D85" s="4"/>
      <c r="F85" s="27" t="s">
        <v>92</v>
      </c>
      <c r="G85" s="9" t="s">
        <v>36</v>
      </c>
      <c r="H85" s="4"/>
      <c r="I85" s="4"/>
      <c r="J85" s="27" t="s">
        <v>92</v>
      </c>
      <c r="K85" s="9" t="s">
        <v>36</v>
      </c>
      <c r="L85" s="4"/>
      <c r="M85" s="4"/>
      <c r="N85" s="12"/>
      <c r="O85" s="4"/>
      <c r="P85" s="4"/>
      <c r="Q85" s="4"/>
      <c r="R85" s="14"/>
      <c r="S85" s="9"/>
      <c r="T85" s="9"/>
      <c r="U85" s="9"/>
    </row>
    <row r="86" spans="2:31" ht="15" customHeight="1" x14ac:dyDescent="0.3">
      <c r="B86" s="3" t="s">
        <v>173</v>
      </c>
      <c r="C86" s="4">
        <v>60</v>
      </c>
      <c r="D86" s="4"/>
      <c r="F86" s="3" t="s">
        <v>173</v>
      </c>
      <c r="G86" s="4">
        <v>60</v>
      </c>
      <c r="H86" s="4"/>
      <c r="I86" s="4"/>
      <c r="J86" s="3" t="s">
        <v>172</v>
      </c>
      <c r="K86" s="4">
        <v>60</v>
      </c>
      <c r="L86" s="4"/>
      <c r="M86" s="4"/>
      <c r="N86" s="12"/>
      <c r="O86" s="4"/>
      <c r="P86" s="4"/>
      <c r="Q86" s="4"/>
      <c r="R86" s="14"/>
      <c r="S86" s="9"/>
      <c r="T86" s="9"/>
      <c r="U86" s="9"/>
    </row>
    <row r="87" spans="2:31" ht="15" customHeight="1" x14ac:dyDescent="0.3">
      <c r="B87" s="3" t="s">
        <v>171</v>
      </c>
      <c r="C87" s="4">
        <v>40</v>
      </c>
      <c r="D87" s="4"/>
      <c r="F87" s="3"/>
      <c r="G87" s="4"/>
      <c r="H87" s="4"/>
      <c r="I87" s="4"/>
      <c r="J87" s="3" t="s">
        <v>170</v>
      </c>
      <c r="K87" s="4">
        <v>40</v>
      </c>
      <c r="L87" s="4"/>
      <c r="M87" s="4"/>
      <c r="N87" s="12"/>
      <c r="O87" s="4"/>
      <c r="P87" s="4"/>
      <c r="Q87" s="4"/>
      <c r="R87" s="14"/>
      <c r="S87" s="9"/>
      <c r="T87" s="9"/>
      <c r="U87" s="9"/>
    </row>
    <row r="88" spans="2:31" ht="15" customHeight="1" x14ac:dyDescent="0.3">
      <c r="C88" s="4"/>
      <c r="D88" s="4"/>
      <c r="F88" s="12"/>
      <c r="G88" s="4"/>
      <c r="H88" s="4"/>
      <c r="I88" s="4"/>
      <c r="J88" s="12"/>
      <c r="K88" s="4"/>
      <c r="L88" s="4"/>
      <c r="M88" s="4"/>
      <c r="N88" s="12"/>
      <c r="O88" s="4"/>
      <c r="P88" s="4"/>
      <c r="Q88" s="4"/>
      <c r="R88" s="14"/>
      <c r="S88" s="9"/>
      <c r="T88" s="9"/>
      <c r="U88" s="9"/>
    </row>
    <row r="89" spans="2:31" ht="15" customHeight="1" x14ac:dyDescent="0.3">
      <c r="C89" s="4"/>
      <c r="D89" s="4"/>
      <c r="F89" s="12"/>
      <c r="G89" s="4"/>
      <c r="H89" s="4"/>
      <c r="I89" s="4"/>
      <c r="J89" s="12"/>
      <c r="K89" s="4"/>
      <c r="L89" s="4"/>
      <c r="M89" s="4"/>
      <c r="N89" s="12"/>
      <c r="O89" s="4"/>
      <c r="P89" s="4"/>
      <c r="Q89" s="4"/>
      <c r="R89" s="14"/>
      <c r="S89" s="9"/>
      <c r="T89" s="9"/>
      <c r="U89" s="9"/>
    </row>
    <row r="90" spans="2:31" ht="15" customHeight="1" x14ac:dyDescent="0.3">
      <c r="B90" s="2" t="s">
        <v>85</v>
      </c>
      <c r="C90" s="6"/>
      <c r="D90" s="4"/>
      <c r="F90" s="12"/>
      <c r="G90" s="4"/>
      <c r="H90" s="4"/>
      <c r="I90" s="4"/>
      <c r="J90" s="12"/>
      <c r="K90" s="4"/>
      <c r="L90" s="4"/>
      <c r="M90" s="4"/>
      <c r="N90" s="12"/>
      <c r="O90" s="4"/>
      <c r="P90" s="4"/>
      <c r="Q90" s="4"/>
      <c r="R90" s="14"/>
      <c r="S90" s="9"/>
      <c r="T90" s="9"/>
      <c r="U90" s="9"/>
    </row>
    <row r="91" spans="2:31" ht="15" customHeight="1" x14ac:dyDescent="0.3">
      <c r="B91" s="27" t="s">
        <v>37</v>
      </c>
      <c r="C91" s="9" t="s">
        <v>36</v>
      </c>
      <c r="D91" s="4"/>
      <c r="F91" s="12"/>
      <c r="G91" s="4"/>
      <c r="H91" s="4"/>
      <c r="I91" s="4"/>
      <c r="J91" s="12"/>
      <c r="K91" s="4"/>
      <c r="L91" s="4"/>
      <c r="M91" s="4"/>
      <c r="N91" s="12"/>
      <c r="O91" s="4"/>
      <c r="P91" s="4"/>
      <c r="Q91" s="4"/>
      <c r="R91" s="14"/>
      <c r="S91" s="9"/>
      <c r="T91" s="9"/>
      <c r="U91" s="9"/>
    </row>
    <row r="92" spans="2:31" ht="15" customHeight="1" x14ac:dyDescent="0.3">
      <c r="B92" s="3" t="s">
        <v>118</v>
      </c>
      <c r="C92" s="1" t="s">
        <v>35</v>
      </c>
      <c r="D92" s="4"/>
      <c r="F92" s="12"/>
      <c r="G92" s="4"/>
      <c r="H92" s="4"/>
      <c r="I92" s="4"/>
      <c r="J92" s="12"/>
      <c r="K92" s="4"/>
      <c r="L92" s="4"/>
      <c r="M92" s="4"/>
      <c r="N92" s="12"/>
      <c r="O92" s="4"/>
      <c r="P92" s="4"/>
      <c r="Q92" s="4"/>
      <c r="R92" s="14"/>
      <c r="S92" s="9"/>
      <c r="T92" s="9"/>
      <c r="U92" s="9"/>
    </row>
    <row r="93" spans="2:31" ht="15" customHeight="1" x14ac:dyDescent="0.3">
      <c r="B93" s="3" t="s">
        <v>117</v>
      </c>
      <c r="C93" s="1" t="s">
        <v>111</v>
      </c>
      <c r="D93" s="4"/>
      <c r="F93" s="12"/>
      <c r="G93" s="4"/>
      <c r="H93" s="4"/>
      <c r="I93" s="4"/>
      <c r="J93" s="12"/>
      <c r="K93" s="4"/>
      <c r="L93" s="4"/>
      <c r="M93" s="4"/>
      <c r="N93" s="12"/>
      <c r="O93" s="4"/>
      <c r="P93" s="4"/>
      <c r="Q93" s="4"/>
      <c r="R93" s="14"/>
      <c r="S93" s="9"/>
      <c r="T93" s="9"/>
      <c r="U93" s="9"/>
    </row>
    <row r="94" spans="2:31" ht="15" customHeight="1" x14ac:dyDescent="0.3">
      <c r="B94" s="3"/>
      <c r="D94" s="4"/>
      <c r="F94" s="12"/>
      <c r="G94" s="4"/>
      <c r="H94" s="4"/>
      <c r="I94" s="4"/>
      <c r="J94" s="12"/>
      <c r="K94" s="4"/>
      <c r="L94" s="4"/>
      <c r="M94" s="4"/>
      <c r="N94" s="12"/>
      <c r="O94" s="4"/>
      <c r="P94" s="4"/>
      <c r="Q94" s="4"/>
      <c r="R94" s="14"/>
      <c r="S94" s="9"/>
      <c r="T94" s="9"/>
      <c r="U94" s="9"/>
    </row>
    <row r="95" spans="2:31" ht="15" customHeight="1" x14ac:dyDescent="0.3">
      <c r="C95" s="4"/>
      <c r="D95" s="4"/>
      <c r="F95" s="12"/>
      <c r="G95" s="4"/>
      <c r="H95" s="4"/>
      <c r="I95" s="4"/>
      <c r="J95" s="12"/>
      <c r="K95" s="4"/>
      <c r="L95" s="4"/>
      <c r="M95" s="4"/>
      <c r="N95" s="12"/>
      <c r="O95" s="4"/>
      <c r="P95" s="4"/>
      <c r="Q95" s="4"/>
      <c r="R95" s="14"/>
      <c r="S95" s="9"/>
      <c r="T95" s="9"/>
      <c r="U95" s="9"/>
    </row>
    <row r="96" spans="2:31" ht="15" customHeight="1" x14ac:dyDescent="0.3">
      <c r="B96" s="2" t="s">
        <v>86</v>
      </c>
      <c r="C96" s="6"/>
      <c r="D96" s="4"/>
      <c r="F96" s="12"/>
      <c r="G96" s="4"/>
      <c r="H96" s="4"/>
      <c r="I96" s="4"/>
      <c r="J96" s="12"/>
      <c r="K96" s="4"/>
      <c r="L96" s="4"/>
      <c r="M96" s="4"/>
      <c r="N96" s="12"/>
      <c r="O96" s="4"/>
      <c r="P96" s="4"/>
      <c r="Q96" s="4"/>
      <c r="R96" s="14"/>
      <c r="S96" s="9"/>
      <c r="T96" s="9"/>
      <c r="U96" s="9"/>
    </row>
    <row r="97" spans="2:21" ht="15" customHeight="1" x14ac:dyDescent="0.3">
      <c r="B97" s="27" t="s">
        <v>37</v>
      </c>
      <c r="C97" s="9" t="s">
        <v>36</v>
      </c>
      <c r="D97" s="4"/>
      <c r="F97" s="12"/>
      <c r="G97" s="4"/>
      <c r="H97" s="4"/>
      <c r="I97" s="4"/>
      <c r="J97" s="12"/>
      <c r="K97" s="4"/>
      <c r="L97" s="4"/>
      <c r="M97" s="4"/>
      <c r="N97" s="12"/>
      <c r="O97" s="4"/>
      <c r="P97" s="4"/>
      <c r="Q97" s="4"/>
      <c r="R97" s="14"/>
      <c r="S97" s="9"/>
      <c r="T97" s="9"/>
      <c r="U97" s="9"/>
    </row>
    <row r="98" spans="2:21" ht="15" customHeight="1" x14ac:dyDescent="0.3">
      <c r="B98" s="3" t="s">
        <v>118</v>
      </c>
      <c r="C98" s="1" t="s">
        <v>35</v>
      </c>
      <c r="D98" s="4"/>
      <c r="F98" s="12"/>
      <c r="G98" s="4"/>
      <c r="H98" s="4"/>
      <c r="I98" s="4"/>
      <c r="J98" s="12"/>
      <c r="K98" s="4"/>
      <c r="L98" s="4"/>
      <c r="M98" s="4"/>
      <c r="N98" s="12"/>
      <c r="O98" s="4"/>
      <c r="P98" s="4"/>
      <c r="Q98" s="4"/>
      <c r="R98" s="14"/>
      <c r="S98" s="9"/>
      <c r="T98" s="9"/>
      <c r="U98" s="9"/>
    </row>
    <row r="99" spans="2:21" ht="15" customHeight="1" x14ac:dyDescent="0.3">
      <c r="B99" s="3" t="s">
        <v>117</v>
      </c>
      <c r="C99" s="1" t="s">
        <v>87</v>
      </c>
      <c r="D99" s="4"/>
      <c r="F99" s="12"/>
      <c r="G99" s="4"/>
      <c r="H99" s="4"/>
      <c r="I99" s="4"/>
      <c r="J99" s="12"/>
      <c r="K99" s="4"/>
      <c r="L99" s="4"/>
      <c r="M99" s="4"/>
      <c r="N99" s="12"/>
      <c r="O99" s="4"/>
      <c r="P99" s="4"/>
      <c r="Q99" s="4"/>
      <c r="R99" s="14"/>
      <c r="S99" s="9"/>
      <c r="T99" s="9"/>
      <c r="U99" s="9"/>
    </row>
    <row r="100" spans="2:21" ht="15" customHeight="1" x14ac:dyDescent="0.3">
      <c r="C100" s="4"/>
      <c r="D100" s="4"/>
      <c r="F100" s="12"/>
      <c r="G100" s="4"/>
      <c r="H100" s="4"/>
      <c r="I100" s="4"/>
      <c r="J100" s="12"/>
      <c r="K100" s="4"/>
      <c r="L100" s="4"/>
      <c r="M100" s="4"/>
      <c r="N100" s="12"/>
      <c r="O100" s="4"/>
      <c r="P100" s="4"/>
      <c r="Q100" s="4"/>
      <c r="R100" s="14"/>
      <c r="S100" s="9"/>
      <c r="T100" s="9"/>
      <c r="U100" s="9"/>
    </row>
    <row r="101" spans="2:21" ht="15" customHeight="1" x14ac:dyDescent="0.3">
      <c r="B101" s="2" t="s">
        <v>49</v>
      </c>
      <c r="C101" s="6" t="s">
        <v>58</v>
      </c>
      <c r="D101" s="4"/>
      <c r="F101" s="12"/>
      <c r="G101" s="6"/>
    </row>
    <row r="102" spans="2:21" ht="15" customHeight="1" x14ac:dyDescent="0.3">
      <c r="B102" s="27" t="s">
        <v>92</v>
      </c>
      <c r="C102" s="9" t="s">
        <v>36</v>
      </c>
      <c r="D102" s="4"/>
      <c r="F102" s="10"/>
      <c r="G102" s="9"/>
    </row>
    <row r="103" spans="2:21" ht="15" customHeight="1" x14ac:dyDescent="0.3">
      <c r="B103" s="3" t="s">
        <v>112</v>
      </c>
      <c r="C103" s="4">
        <v>0</v>
      </c>
      <c r="D103" s="4"/>
      <c r="F103" s="3"/>
      <c r="G103" s="4"/>
    </row>
    <row r="104" spans="2:21" ht="15" customHeight="1" x14ac:dyDescent="0.3">
      <c r="B104" s="1" t="s">
        <v>115</v>
      </c>
      <c r="C104" s="4">
        <v>15</v>
      </c>
      <c r="F104" s="3"/>
      <c r="G104" s="4"/>
    </row>
    <row r="106" spans="2:21" ht="15" customHeight="1" x14ac:dyDescent="0.3">
      <c r="C106" s="11"/>
      <c r="D106" s="11"/>
    </row>
    <row r="107" spans="2:21" ht="15" customHeight="1" x14ac:dyDescent="0.3">
      <c r="B107" s="2" t="s">
        <v>100</v>
      </c>
      <c r="C107" s="6"/>
      <c r="D107" s="6"/>
      <c r="F107" s="8" t="s">
        <v>174</v>
      </c>
      <c r="G107" s="4" t="s">
        <v>38</v>
      </c>
      <c r="H107" s="4" t="s">
        <v>40</v>
      </c>
      <c r="J107" s="8" t="s">
        <v>39</v>
      </c>
      <c r="K107" s="4" t="s">
        <v>38</v>
      </c>
      <c r="L107" s="4" t="s">
        <v>40</v>
      </c>
    </row>
    <row r="108" spans="2:21" ht="15" customHeight="1" x14ac:dyDescent="0.3">
      <c r="B108" s="27" t="s">
        <v>92</v>
      </c>
      <c r="C108" s="9"/>
      <c r="D108" s="9"/>
      <c r="F108" s="12">
        <v>10</v>
      </c>
      <c r="G108" s="4">
        <v>80</v>
      </c>
      <c r="H108" s="4">
        <v>40</v>
      </c>
      <c r="J108" s="12">
        <v>10</v>
      </c>
      <c r="K108" s="4">
        <v>95</v>
      </c>
      <c r="L108" s="4">
        <v>50</v>
      </c>
    </row>
    <row r="109" spans="2:21" ht="15" customHeight="1" x14ac:dyDescent="0.3">
      <c r="B109" s="3" t="s">
        <v>59</v>
      </c>
      <c r="C109" s="4"/>
      <c r="D109" s="4"/>
      <c r="F109" s="12">
        <v>15</v>
      </c>
      <c r="G109" s="4">
        <v>50</v>
      </c>
      <c r="H109" s="4">
        <v>25</v>
      </c>
      <c r="J109" s="12">
        <v>15</v>
      </c>
      <c r="K109" s="4">
        <v>60</v>
      </c>
      <c r="L109" s="4">
        <v>35</v>
      </c>
    </row>
    <row r="110" spans="2:21" ht="15" customHeight="1" x14ac:dyDescent="0.3">
      <c r="B110" s="3" t="s">
        <v>60</v>
      </c>
      <c r="C110" s="4"/>
      <c r="D110" s="4"/>
      <c r="F110" s="12">
        <v>20</v>
      </c>
      <c r="G110" s="4">
        <v>30</v>
      </c>
      <c r="H110" s="9" t="s">
        <v>36</v>
      </c>
      <c r="J110" s="12">
        <v>20</v>
      </c>
      <c r="K110" s="4">
        <v>40</v>
      </c>
      <c r="L110" s="4">
        <v>20</v>
      </c>
    </row>
    <row r="111" spans="2:21" ht="15" customHeight="1" x14ac:dyDescent="0.3">
      <c r="B111" s="3"/>
      <c r="C111" s="4"/>
      <c r="D111" s="4"/>
      <c r="F111" s="12">
        <v>25</v>
      </c>
      <c r="G111" s="4">
        <v>20</v>
      </c>
      <c r="H111" s="9" t="s">
        <v>36</v>
      </c>
      <c r="J111" s="12">
        <v>25</v>
      </c>
      <c r="K111" s="4">
        <v>30</v>
      </c>
      <c r="L111" s="9" t="s">
        <v>36</v>
      </c>
    </row>
    <row r="112" spans="2:21" ht="15" customHeight="1" x14ac:dyDescent="0.3">
      <c r="C112" s="11"/>
      <c r="D112" s="11"/>
      <c r="F112" s="12">
        <v>30</v>
      </c>
      <c r="G112" s="4">
        <v>15</v>
      </c>
      <c r="H112" s="9" t="s">
        <v>36</v>
      </c>
      <c r="J112" s="12">
        <v>30</v>
      </c>
      <c r="K112" s="4">
        <v>25</v>
      </c>
      <c r="L112" s="9" t="s">
        <v>36</v>
      </c>
    </row>
    <row r="113" spans="2:12" ht="15" customHeight="1" x14ac:dyDescent="0.3">
      <c r="B113" s="2" t="s">
        <v>99</v>
      </c>
      <c r="C113" s="6"/>
      <c r="D113" s="6"/>
      <c r="F113" s="12">
        <v>35</v>
      </c>
      <c r="G113" s="4">
        <v>15</v>
      </c>
      <c r="H113" s="9" t="s">
        <v>36</v>
      </c>
      <c r="J113" s="12">
        <v>35</v>
      </c>
      <c r="K113" s="4">
        <v>20</v>
      </c>
      <c r="L113" s="9" t="s">
        <v>36</v>
      </c>
    </row>
    <row r="114" spans="2:12" ht="15" customHeight="1" x14ac:dyDescent="0.3">
      <c r="B114" s="27" t="s">
        <v>92</v>
      </c>
      <c r="C114" s="9" t="s">
        <v>37</v>
      </c>
      <c r="D114" s="6"/>
      <c r="F114" s="12"/>
      <c r="G114" s="4"/>
      <c r="H114" s="9"/>
      <c r="J114" s="12">
        <v>40</v>
      </c>
      <c r="K114" s="4">
        <v>15</v>
      </c>
      <c r="L114" s="9" t="s">
        <v>36</v>
      </c>
    </row>
    <row r="115" spans="2:12" ht="15" customHeight="1" x14ac:dyDescent="0.3">
      <c r="B115" s="3" t="s">
        <v>59</v>
      </c>
      <c r="C115" s="1" t="s">
        <v>101</v>
      </c>
      <c r="D115" s="6"/>
      <c r="F115" s="12"/>
      <c r="G115" s="4"/>
      <c r="H115" s="9"/>
      <c r="J115" s="12">
        <v>45</v>
      </c>
      <c r="K115" s="4">
        <v>15</v>
      </c>
      <c r="L115" s="9" t="s">
        <v>36</v>
      </c>
    </row>
    <row r="116" spans="2:12" ht="15" customHeight="1" x14ac:dyDescent="0.3">
      <c r="B116" s="3" t="s">
        <v>60</v>
      </c>
      <c r="C116" s="1" t="s">
        <v>102</v>
      </c>
      <c r="D116" s="6"/>
      <c r="F116" s="12"/>
      <c r="G116" s="4"/>
      <c r="H116" s="9"/>
      <c r="J116" s="12">
        <v>50</v>
      </c>
      <c r="K116" s="4">
        <v>15</v>
      </c>
      <c r="L116" s="9" t="s">
        <v>36</v>
      </c>
    </row>
    <row r="117" spans="2:12" ht="15" customHeight="1" x14ac:dyDescent="0.3">
      <c r="C117" s="6"/>
      <c r="D117" s="6"/>
      <c r="F117" s="12"/>
      <c r="G117" s="4"/>
      <c r="H117" s="9"/>
      <c r="J117" s="12">
        <v>55</v>
      </c>
      <c r="K117" s="4">
        <v>15</v>
      </c>
      <c r="L117" s="9" t="s">
        <v>36</v>
      </c>
    </row>
    <row r="118" spans="2:12" ht="15" customHeight="1" x14ac:dyDescent="0.3">
      <c r="C118" s="6"/>
      <c r="D118" s="6"/>
      <c r="F118" s="12"/>
      <c r="G118" s="4"/>
      <c r="H118" s="9"/>
      <c r="J118" s="12"/>
      <c r="K118" s="4"/>
      <c r="L118" s="9"/>
    </row>
    <row r="119" spans="2:12" ht="15" customHeight="1" x14ac:dyDescent="0.3">
      <c r="C119" s="6"/>
      <c r="D119" s="6"/>
      <c r="F119" s="12"/>
      <c r="G119" s="4"/>
      <c r="H119" s="9"/>
      <c r="J119" s="12"/>
      <c r="K119" s="4"/>
      <c r="L119" s="9"/>
    </row>
    <row r="120" spans="2:12" ht="15" customHeight="1" x14ac:dyDescent="0.3">
      <c r="C120" s="6"/>
      <c r="D120" s="6"/>
      <c r="F120" s="12"/>
      <c r="G120" s="4"/>
      <c r="H120" s="9"/>
      <c r="J120" s="12"/>
      <c r="K120" s="4"/>
      <c r="L120" s="9"/>
    </row>
    <row r="121" spans="2:12" ht="15" customHeight="1" x14ac:dyDescent="0.3">
      <c r="B121" s="2" t="s">
        <v>76</v>
      </c>
      <c r="C121" s="6" t="s">
        <v>58</v>
      </c>
      <c r="D121" s="6"/>
      <c r="F121" s="12"/>
      <c r="G121" s="4"/>
      <c r="H121" s="9"/>
    </row>
    <row r="122" spans="2:12" ht="15" customHeight="1" x14ac:dyDescent="0.3">
      <c r="B122" s="27" t="s">
        <v>37</v>
      </c>
      <c r="C122" s="9" t="s">
        <v>36</v>
      </c>
      <c r="D122" s="6"/>
      <c r="F122" s="12"/>
      <c r="G122" s="4"/>
      <c r="H122" s="9"/>
    </row>
    <row r="123" spans="2:12" ht="15" customHeight="1" x14ac:dyDescent="0.3">
      <c r="B123" s="3" t="s">
        <v>52</v>
      </c>
      <c r="C123" s="4">
        <v>30</v>
      </c>
      <c r="D123" s="6"/>
      <c r="F123" s="12"/>
      <c r="G123" s="4"/>
      <c r="H123" s="9"/>
      <c r="J123" s="12"/>
      <c r="K123" s="4"/>
      <c r="L123" s="9"/>
    </row>
    <row r="124" spans="2:12" ht="15" customHeight="1" x14ac:dyDescent="0.3">
      <c r="B124" s="3" t="s">
        <v>53</v>
      </c>
      <c r="C124" s="4">
        <v>30</v>
      </c>
      <c r="D124" s="6"/>
      <c r="F124" s="12"/>
      <c r="G124" s="4"/>
      <c r="H124" s="9"/>
      <c r="J124" s="12"/>
      <c r="K124" s="4"/>
      <c r="L124" s="9"/>
    </row>
    <row r="125" spans="2:12" ht="15" customHeight="1" x14ac:dyDescent="0.3">
      <c r="B125" s="3" t="s">
        <v>54</v>
      </c>
      <c r="C125" s="4">
        <v>30</v>
      </c>
      <c r="D125" s="6"/>
      <c r="F125" s="12"/>
      <c r="G125" s="4"/>
      <c r="H125" s="9"/>
      <c r="J125" s="12"/>
      <c r="K125" s="4"/>
      <c r="L125" s="9"/>
    </row>
    <row r="126" spans="2:12" ht="15" customHeight="1" x14ac:dyDescent="0.3">
      <c r="B126" s="3" t="s">
        <v>55</v>
      </c>
      <c r="C126" s="4">
        <v>20</v>
      </c>
      <c r="D126" s="6"/>
      <c r="F126" s="12"/>
      <c r="G126" s="4"/>
      <c r="H126" s="9"/>
      <c r="J126" s="12"/>
      <c r="K126" s="4"/>
      <c r="L126" s="9"/>
    </row>
    <row r="127" spans="2:12" ht="15" customHeight="1" x14ac:dyDescent="0.3">
      <c r="B127" s="3" t="s">
        <v>96</v>
      </c>
      <c r="C127" s="4">
        <v>15</v>
      </c>
      <c r="D127" s="6"/>
      <c r="F127" s="12"/>
      <c r="G127" s="4"/>
      <c r="H127" s="9"/>
      <c r="J127" s="12"/>
      <c r="K127" s="4"/>
      <c r="L127" s="9"/>
    </row>
    <row r="128" spans="2:12" ht="15" customHeight="1" x14ac:dyDescent="0.3">
      <c r="C128" s="4"/>
      <c r="D128" s="4"/>
    </row>
    <row r="129" spans="2:24" ht="15" customHeight="1" x14ac:dyDescent="0.3">
      <c r="C129" s="4"/>
      <c r="D129" s="4"/>
    </row>
    <row r="130" spans="2:24" ht="15" customHeight="1" x14ac:dyDescent="0.3">
      <c r="B130" s="2" t="s">
        <v>41</v>
      </c>
      <c r="C130" s="6" t="s">
        <v>58</v>
      </c>
      <c r="D130" s="4"/>
    </row>
    <row r="131" spans="2:24" ht="15" customHeight="1" x14ac:dyDescent="0.3">
      <c r="B131" s="27" t="s">
        <v>92</v>
      </c>
      <c r="C131" s="9" t="s">
        <v>36</v>
      </c>
      <c r="D131" s="4"/>
    </row>
    <row r="132" spans="2:24" ht="15" customHeight="1" x14ac:dyDescent="0.3">
      <c r="B132" s="3">
        <v>5</v>
      </c>
      <c r="C132" s="4">
        <v>5</v>
      </c>
    </row>
    <row r="133" spans="2:24" ht="15" customHeight="1" x14ac:dyDescent="0.3">
      <c r="B133" s="3">
        <v>10</v>
      </c>
      <c r="C133" s="4">
        <v>10</v>
      </c>
    </row>
    <row r="134" spans="2:24" ht="15" customHeight="1" x14ac:dyDescent="0.3">
      <c r="B134" s="3">
        <v>15</v>
      </c>
      <c r="C134" s="4">
        <v>15</v>
      </c>
    </row>
    <row r="135" spans="2:24" ht="15" customHeight="1" x14ac:dyDescent="0.3">
      <c r="B135" s="3"/>
      <c r="C135" s="4"/>
    </row>
    <row r="136" spans="2:24" ht="15" customHeight="1" x14ac:dyDescent="0.3">
      <c r="B136" s="3"/>
      <c r="C136" s="4"/>
    </row>
    <row r="137" spans="2:24" ht="15" customHeight="1" x14ac:dyDescent="0.3">
      <c r="B137" s="2" t="s">
        <v>81</v>
      </c>
      <c r="C137" s="6"/>
      <c r="D137" s="6"/>
      <c r="F137" s="16" t="s">
        <v>175</v>
      </c>
      <c r="G137" s="15"/>
      <c r="H137" s="15"/>
      <c r="J137" s="16" t="s">
        <v>176</v>
      </c>
      <c r="K137" s="15"/>
      <c r="L137" s="15"/>
      <c r="N137" s="16" t="s">
        <v>177</v>
      </c>
      <c r="O137" s="15"/>
      <c r="P137" s="15"/>
      <c r="R137" s="16" t="s">
        <v>178</v>
      </c>
      <c r="S137" s="15"/>
      <c r="T137" s="15"/>
      <c r="V137" s="16" t="s">
        <v>179</v>
      </c>
      <c r="W137" s="15"/>
      <c r="X137" s="15"/>
    </row>
    <row r="138" spans="2:24" ht="15" customHeight="1" x14ac:dyDescent="0.3">
      <c r="B138" s="27" t="s">
        <v>92</v>
      </c>
      <c r="C138" s="9"/>
      <c r="D138" s="9"/>
      <c r="F138" s="13" t="s">
        <v>46</v>
      </c>
      <c r="G138" s="6" t="s">
        <v>45</v>
      </c>
      <c r="H138" s="6" t="s">
        <v>47</v>
      </c>
      <c r="J138" s="13" t="s">
        <v>46</v>
      </c>
      <c r="K138" s="6" t="s">
        <v>45</v>
      </c>
      <c r="L138" s="6" t="s">
        <v>47</v>
      </c>
      <c r="N138" s="13" t="s">
        <v>46</v>
      </c>
      <c r="O138" s="6" t="s">
        <v>45</v>
      </c>
      <c r="P138" s="6" t="s">
        <v>47</v>
      </c>
      <c r="R138" s="13" t="s">
        <v>46</v>
      </c>
      <c r="S138" s="6" t="s">
        <v>45</v>
      </c>
      <c r="T138" s="6" t="s">
        <v>47</v>
      </c>
      <c r="V138" s="13" t="s">
        <v>46</v>
      </c>
      <c r="W138" s="6" t="s">
        <v>45</v>
      </c>
      <c r="X138" s="6" t="s">
        <v>47</v>
      </c>
    </row>
    <row r="139" spans="2:24" ht="15" customHeight="1" x14ac:dyDescent="0.3">
      <c r="B139" s="3" t="s">
        <v>42</v>
      </c>
      <c r="C139" s="4"/>
      <c r="D139" s="4"/>
      <c r="E139" s="4">
        <v>40</v>
      </c>
      <c r="F139" s="14" t="s">
        <v>36</v>
      </c>
      <c r="G139" s="9" t="s">
        <v>36</v>
      </c>
      <c r="H139" s="9" t="s">
        <v>36</v>
      </c>
      <c r="I139" s="4">
        <v>40</v>
      </c>
      <c r="J139" s="14" t="s">
        <v>36</v>
      </c>
      <c r="K139" s="9" t="s">
        <v>36</v>
      </c>
      <c r="L139" s="9">
        <v>28</v>
      </c>
      <c r="M139" s="4">
        <v>40</v>
      </c>
      <c r="N139" s="14">
        <v>28</v>
      </c>
      <c r="O139" s="9">
        <v>26</v>
      </c>
      <c r="P139" s="9">
        <v>24</v>
      </c>
      <c r="Q139" s="4">
        <v>40</v>
      </c>
      <c r="R139" s="14">
        <v>22</v>
      </c>
      <c r="S139" s="9">
        <v>20</v>
      </c>
      <c r="T139" s="9">
        <v>18</v>
      </c>
      <c r="U139" s="4">
        <v>40</v>
      </c>
      <c r="V139" s="14">
        <v>14</v>
      </c>
      <c r="W139" s="9">
        <v>14</v>
      </c>
      <c r="X139" s="9">
        <v>12</v>
      </c>
    </row>
    <row r="140" spans="2:24" ht="15" customHeight="1" x14ac:dyDescent="0.3">
      <c r="B140" s="3" t="s">
        <v>43</v>
      </c>
      <c r="C140" s="4"/>
      <c r="D140" s="4"/>
      <c r="E140" s="4">
        <v>50</v>
      </c>
      <c r="F140" s="14" t="s">
        <v>36</v>
      </c>
      <c r="G140" s="9" t="s">
        <v>36</v>
      </c>
      <c r="H140" s="9" t="s">
        <v>36</v>
      </c>
      <c r="I140" s="4">
        <v>50</v>
      </c>
      <c r="J140" s="14" t="s">
        <v>36</v>
      </c>
      <c r="K140" s="9">
        <v>26</v>
      </c>
      <c r="L140" s="4">
        <v>24</v>
      </c>
      <c r="M140" s="4">
        <v>50</v>
      </c>
      <c r="N140" s="14">
        <v>22</v>
      </c>
      <c r="O140" s="9">
        <v>20</v>
      </c>
      <c r="P140" s="4">
        <v>20</v>
      </c>
      <c r="Q140" s="4">
        <v>50</v>
      </c>
      <c r="R140" s="14">
        <v>16</v>
      </c>
      <c r="S140" s="9">
        <v>14</v>
      </c>
      <c r="T140" s="4">
        <v>14</v>
      </c>
      <c r="U140" s="4">
        <v>50</v>
      </c>
      <c r="V140" s="14">
        <v>12</v>
      </c>
      <c r="W140" s="9">
        <v>12</v>
      </c>
      <c r="X140" s="4">
        <v>10</v>
      </c>
    </row>
    <row r="141" spans="2:24" ht="15" customHeight="1" x14ac:dyDescent="0.3">
      <c r="B141" s="1" t="s">
        <v>44</v>
      </c>
      <c r="C141" s="4"/>
      <c r="D141" s="4"/>
      <c r="E141" s="4">
        <v>60</v>
      </c>
      <c r="F141" s="14" t="s">
        <v>36</v>
      </c>
      <c r="G141" s="9">
        <v>32</v>
      </c>
      <c r="H141" s="4">
        <v>28</v>
      </c>
      <c r="I141" s="4">
        <v>60</v>
      </c>
      <c r="J141" s="14">
        <v>26</v>
      </c>
      <c r="K141" s="4">
        <v>24</v>
      </c>
      <c r="L141" s="4">
        <v>22</v>
      </c>
      <c r="M141" s="4">
        <v>60</v>
      </c>
      <c r="N141" s="14">
        <v>18</v>
      </c>
      <c r="O141" s="4">
        <v>16</v>
      </c>
      <c r="P141" s="4">
        <v>16</v>
      </c>
      <c r="Q141" s="4">
        <v>60</v>
      </c>
      <c r="R141" s="14">
        <v>14</v>
      </c>
      <c r="S141" s="4">
        <v>14</v>
      </c>
      <c r="T141" s="4">
        <v>12</v>
      </c>
      <c r="U141" s="4">
        <v>60</v>
      </c>
      <c r="V141" s="14">
        <v>10</v>
      </c>
      <c r="W141" s="4">
        <v>10</v>
      </c>
      <c r="X141" s="4">
        <v>10</v>
      </c>
    </row>
    <row r="142" spans="2:24" ht="15" customHeight="1" x14ac:dyDescent="0.3">
      <c r="C142" s="4"/>
      <c r="D142" s="4"/>
      <c r="E142" s="4">
        <v>70</v>
      </c>
      <c r="F142" s="14" t="s">
        <v>36</v>
      </c>
      <c r="G142" s="4">
        <v>28</v>
      </c>
      <c r="H142" s="4">
        <v>24</v>
      </c>
      <c r="I142" s="4">
        <v>70</v>
      </c>
      <c r="J142" s="12">
        <v>22</v>
      </c>
      <c r="K142" s="4">
        <v>20</v>
      </c>
      <c r="L142" s="4">
        <v>18</v>
      </c>
      <c r="M142" s="4">
        <v>70</v>
      </c>
      <c r="N142" s="12">
        <v>16</v>
      </c>
      <c r="O142" s="4">
        <v>14</v>
      </c>
      <c r="P142" s="4">
        <v>12</v>
      </c>
      <c r="Q142" s="4">
        <v>70</v>
      </c>
      <c r="R142" s="12">
        <v>12</v>
      </c>
      <c r="S142" s="4">
        <v>12</v>
      </c>
      <c r="T142" s="4">
        <v>12</v>
      </c>
      <c r="U142" s="4">
        <v>70</v>
      </c>
      <c r="V142" s="14" t="s">
        <v>36</v>
      </c>
      <c r="W142" s="9" t="s">
        <v>36</v>
      </c>
      <c r="X142" s="9" t="s">
        <v>36</v>
      </c>
    </row>
    <row r="143" spans="2:24" ht="15" customHeight="1" x14ac:dyDescent="0.3">
      <c r="C143" s="4"/>
      <c r="D143" s="4"/>
      <c r="E143" s="4">
        <v>80</v>
      </c>
      <c r="F143" s="14" t="s">
        <v>36</v>
      </c>
      <c r="G143" s="4">
        <v>24</v>
      </c>
      <c r="H143" s="4">
        <v>20</v>
      </c>
      <c r="I143" s="4">
        <v>80</v>
      </c>
      <c r="J143" s="12">
        <v>18</v>
      </c>
      <c r="K143" s="4">
        <v>16</v>
      </c>
      <c r="L143" s="4">
        <v>14</v>
      </c>
      <c r="M143" s="4">
        <v>80</v>
      </c>
      <c r="N143" s="12">
        <v>12</v>
      </c>
      <c r="O143" s="4">
        <v>10</v>
      </c>
      <c r="P143" s="4">
        <v>10</v>
      </c>
      <c r="Q143" s="4">
        <v>80</v>
      </c>
      <c r="R143" s="12">
        <v>10</v>
      </c>
      <c r="S143" s="4">
        <v>10</v>
      </c>
      <c r="T143" s="4">
        <v>10</v>
      </c>
      <c r="U143" s="4">
        <v>80</v>
      </c>
      <c r="V143" s="14" t="s">
        <v>36</v>
      </c>
      <c r="W143" s="9" t="s">
        <v>36</v>
      </c>
      <c r="X143" s="9" t="s">
        <v>36</v>
      </c>
    </row>
    <row r="144" spans="2:24" ht="15" customHeight="1" x14ac:dyDescent="0.3">
      <c r="C144" s="4"/>
      <c r="D144" s="4"/>
      <c r="F144" s="12"/>
      <c r="G144" s="4"/>
      <c r="H144" s="4"/>
      <c r="I144" s="4"/>
      <c r="J144" s="12"/>
      <c r="K144" s="4"/>
      <c r="L144" s="4"/>
      <c r="M144" s="4"/>
      <c r="N144" s="12"/>
      <c r="O144" s="4"/>
      <c r="P144" s="4"/>
      <c r="Q144" s="4"/>
      <c r="R144" s="14"/>
      <c r="S144" s="9"/>
      <c r="T144" s="9"/>
      <c r="U144" s="9"/>
    </row>
    <row r="145" spans="2:21" ht="15" customHeight="1" x14ac:dyDescent="0.3">
      <c r="C145" s="4"/>
      <c r="D145" s="4"/>
      <c r="F145" s="12"/>
      <c r="G145" s="4"/>
      <c r="H145" s="4"/>
      <c r="I145" s="4"/>
      <c r="J145" s="12"/>
      <c r="K145" s="4"/>
      <c r="L145" s="4"/>
      <c r="M145" s="4"/>
      <c r="N145" s="12"/>
      <c r="O145" s="4"/>
      <c r="P145" s="4"/>
      <c r="Q145" s="4"/>
      <c r="R145" s="14"/>
      <c r="S145" s="9"/>
      <c r="T145" s="9"/>
      <c r="U145" s="9"/>
    </row>
    <row r="146" spans="2:21" ht="15" customHeight="1" x14ac:dyDescent="0.3">
      <c r="B146" s="2" t="s">
        <v>187</v>
      </c>
      <c r="C146" s="4"/>
      <c r="D146" s="4"/>
      <c r="F146" s="12"/>
      <c r="G146" s="4"/>
      <c r="H146" s="4"/>
      <c r="I146" s="4"/>
      <c r="J146" s="12"/>
      <c r="K146" s="4"/>
      <c r="L146" s="4"/>
      <c r="M146" s="4"/>
      <c r="N146" s="12"/>
      <c r="O146" s="4"/>
      <c r="P146" s="4"/>
      <c r="Q146" s="4"/>
      <c r="R146" s="14"/>
      <c r="S146" s="9"/>
      <c r="T146" s="9"/>
      <c r="U146" s="9"/>
    </row>
    <row r="147" spans="2:21" ht="15" customHeight="1" x14ac:dyDescent="0.3">
      <c r="B147" s="27" t="s">
        <v>92</v>
      </c>
      <c r="C147" s="4"/>
      <c r="D147" s="4"/>
      <c r="F147" s="12"/>
      <c r="G147" s="4"/>
      <c r="H147" s="4"/>
      <c r="I147" s="4"/>
      <c r="J147" s="12"/>
      <c r="K147" s="4"/>
      <c r="L147" s="4"/>
      <c r="M147" s="4"/>
      <c r="N147" s="12"/>
      <c r="O147" s="4"/>
      <c r="P147" s="4"/>
      <c r="Q147" s="4"/>
      <c r="R147" s="14"/>
      <c r="S147" s="9"/>
      <c r="T147" s="9"/>
      <c r="U147" s="9"/>
    </row>
    <row r="148" spans="2:21" ht="15" customHeight="1" x14ac:dyDescent="0.3">
      <c r="B148" s="3" t="s">
        <v>43</v>
      </c>
      <c r="C148" s="4"/>
      <c r="D148" s="4"/>
      <c r="F148" s="12"/>
      <c r="G148" s="4"/>
      <c r="H148" s="4"/>
      <c r="I148" s="4"/>
      <c r="J148" s="12"/>
      <c r="K148" s="4"/>
      <c r="L148" s="4"/>
      <c r="M148" s="4"/>
      <c r="N148" s="12"/>
      <c r="O148" s="4"/>
      <c r="P148" s="4"/>
      <c r="Q148" s="4"/>
      <c r="R148" s="14"/>
      <c r="S148" s="9"/>
      <c r="T148" s="9"/>
      <c r="U148" s="9"/>
    </row>
    <row r="149" spans="2:21" ht="15" customHeight="1" x14ac:dyDescent="0.3">
      <c r="B149" s="1" t="s">
        <v>44</v>
      </c>
      <c r="C149" s="4"/>
      <c r="D149" s="4"/>
      <c r="F149" s="12"/>
      <c r="G149" s="4"/>
      <c r="H149" s="4"/>
      <c r="I149" s="4"/>
      <c r="J149" s="12"/>
      <c r="K149" s="4"/>
      <c r="L149" s="4"/>
      <c r="M149" s="4"/>
      <c r="N149" s="12"/>
      <c r="O149" s="4"/>
      <c r="P149" s="4"/>
      <c r="Q149" s="4"/>
      <c r="R149" s="14"/>
      <c r="S149" s="9"/>
      <c r="T149" s="9"/>
      <c r="U149" s="9"/>
    </row>
    <row r="150" spans="2:21" ht="15" customHeight="1" x14ac:dyDescent="0.3">
      <c r="C150" s="4"/>
      <c r="D150" s="4"/>
      <c r="F150" s="12"/>
      <c r="G150" s="4"/>
      <c r="H150" s="4"/>
      <c r="I150" s="4"/>
      <c r="J150" s="12"/>
      <c r="K150" s="4"/>
      <c r="L150" s="4"/>
      <c r="M150" s="4"/>
      <c r="N150" s="12"/>
      <c r="O150" s="4"/>
      <c r="P150" s="4"/>
      <c r="Q150" s="4"/>
      <c r="R150" s="14"/>
      <c r="S150" s="9"/>
      <c r="T150" s="9"/>
      <c r="U150" s="9"/>
    </row>
    <row r="151" spans="2:21" ht="15" customHeight="1" x14ac:dyDescent="0.3">
      <c r="C151" s="4"/>
      <c r="D151" s="4"/>
      <c r="F151" s="12"/>
      <c r="G151" s="4"/>
      <c r="H151" s="4"/>
      <c r="I151" s="4"/>
      <c r="J151" s="12"/>
      <c r="K151" s="4"/>
      <c r="L151" s="4"/>
      <c r="M151" s="4"/>
      <c r="N151" s="12"/>
      <c r="O151" s="4"/>
      <c r="P151" s="4"/>
      <c r="Q151" s="4"/>
      <c r="R151" s="14"/>
      <c r="S151" s="9"/>
      <c r="T151" s="9"/>
      <c r="U151" s="9"/>
    </row>
    <row r="152" spans="2:21" ht="15" customHeight="1" x14ac:dyDescent="0.3">
      <c r="B152" s="25" t="s">
        <v>73</v>
      </c>
      <c r="C152" s="6" t="s">
        <v>58</v>
      </c>
      <c r="D152" s="6"/>
      <c r="E152" s="6"/>
      <c r="F152" s="25" t="s">
        <v>195</v>
      </c>
      <c r="G152" s="6" t="s">
        <v>191</v>
      </c>
      <c r="H152" s="6" t="s">
        <v>196</v>
      </c>
      <c r="I152" s="6"/>
      <c r="J152" s="6"/>
    </row>
    <row r="153" spans="2:21" ht="15" customHeight="1" x14ac:dyDescent="0.3">
      <c r="B153" s="1" t="str">
        <f>CONCATENATE("H=",C153, "cm"," | ",H158," EUR/m2")</f>
        <v>H=---cm | --- EUR/m2</v>
      </c>
      <c r="C153" s="4" t="str">
        <f>IF(SUM(Cela_segas_aprekins!$E$17:$E$18)=0,"---",SUM(Cela_segas_aprekins!$E$17:$E$18))</f>
        <v>---</v>
      </c>
    </row>
    <row r="154" spans="2:21" ht="15" customHeight="1" x14ac:dyDescent="0.3">
      <c r="B154" s="3" t="str">
        <f>CONCATENATE("H=",Cela_segas_aprekins!E18,"cm | Ev2=",Cela_segas_aprekins!E6,"MPa", " | ",H154," EUR/m2")</f>
        <v>H=---cm | Ev2=---MPa | --- EUR/m2</v>
      </c>
      <c r="C154" s="4" t="str">
        <f>Cela_segas_aprekins!E18</f>
        <v>---</v>
      </c>
      <c r="D154" s="4"/>
      <c r="F154" s="1" t="str">
        <f>Cela_segas_aprekins!C18</f>
        <v>---IZVĒLNE---</v>
      </c>
      <c r="G154" s="36" t="e">
        <f>VLOOKUP(F154,Cela_segas_aprekins!O4:Q10,3,FALSE)</f>
        <v>#N/A</v>
      </c>
      <c r="H154" s="4" t="str">
        <f>IFERROR(ROUND(C154*G154*0.01,2),"---")</f>
        <v>---</v>
      </c>
      <c r="I154" s="4"/>
      <c r="J154" s="4"/>
    </row>
    <row r="155" spans="2:21" ht="15" customHeight="1" x14ac:dyDescent="0.3">
      <c r="B155" s="3" t="str">
        <f>CONCATENATE("H=",Cela_segas_aprekins!E17,"cm | Ev2=",Cela_segas_aprekins!E11,"MPa", " | ",H155+H156," EUR/m2")</f>
        <v>H=---cm | Ev2=---MPa | 0 EUR/m2</v>
      </c>
      <c r="C155" s="4" t="str">
        <f>Cela_segas_aprekins!E17</f>
        <v>---</v>
      </c>
      <c r="F155" s="1" t="s">
        <v>190</v>
      </c>
      <c r="G155" s="36">
        <f>VLOOKUP(F155,Cela_segas_aprekins!O4:Q10,3,FALSE)</f>
        <v>0</v>
      </c>
      <c r="H155" s="4" t="str">
        <f>IFERROR(ROUND(C155*G155*0.01,2),"0")</f>
        <v>0</v>
      </c>
      <c r="I155" s="36"/>
      <c r="J155" s="4"/>
    </row>
    <row r="156" spans="2:21" ht="15" customHeight="1" x14ac:dyDescent="0.3">
      <c r="B156" s="3" t="str">
        <f>Cela_segas_aprekins!C14</f>
        <v>---IZVĒLNE---</v>
      </c>
      <c r="C156" s="4" t="str">
        <f>IF(B156="SMILTS kārtas izbūve uz ģeokompozīta",2,"---")</f>
        <v>---</v>
      </c>
      <c r="F156" s="1" t="str">
        <f>IF(B156="Smilts kārtas izbūve uz ģeokompozīta","Ģeokompozīts","---")</f>
        <v>---</v>
      </c>
      <c r="G156" s="36"/>
      <c r="H156" s="36" t="str">
        <f>IFERROR(VLOOKUP(F156,Cela_segas_aprekins!O4:Q10,3,FALSE),"0")</f>
        <v>0</v>
      </c>
      <c r="I156" s="36"/>
    </row>
    <row r="158" spans="2:21" ht="15" customHeight="1" x14ac:dyDescent="0.3">
      <c r="H158" s="37" t="str">
        <f>IF(SUM(H154:H156)=0,"---",SUM(H154:H156))</f>
        <v>---</v>
      </c>
      <c r="I158" s="37"/>
    </row>
  </sheetData>
  <phoneticPr fontId="8" type="noConversion"/>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0FC5-EC6D-474C-91EC-955FFB25FC39}">
  <dimension ref="B2:R25"/>
  <sheetViews>
    <sheetView showGridLines="0" tabSelected="1" topLeftCell="A2" zoomScale="90" zoomScaleNormal="90" zoomScaleSheetLayoutView="115" workbookViewId="0">
      <selection activeCell="C5" sqref="C5"/>
    </sheetView>
  </sheetViews>
  <sheetFormatPr defaultColWidth="9.109375" defaultRowHeight="14.4" x14ac:dyDescent="0.3"/>
  <cols>
    <col min="1" max="1" width="2.6640625" style="18" customWidth="1"/>
    <col min="2" max="2" width="31.88671875" style="18" bestFit="1" customWidth="1"/>
    <col min="3" max="3" width="60.6640625" style="18" customWidth="1"/>
    <col min="4" max="6" width="7.109375" style="18" customWidth="1"/>
    <col min="7" max="7" width="15.109375" style="18" customWidth="1"/>
    <col min="8" max="8" width="2.6640625" style="18" customWidth="1"/>
    <col min="9" max="10" width="9.109375" style="18"/>
    <col min="11" max="11" width="92" style="18" customWidth="1"/>
    <col min="12" max="16" width="9.109375" style="18"/>
    <col min="17" max="17" width="9.109375" style="18" customWidth="1"/>
    <col min="18" max="16384" width="9.109375" style="18"/>
  </cols>
  <sheetData>
    <row r="2" spans="2:18" ht="45" customHeight="1" x14ac:dyDescent="0.3">
      <c r="B2" s="48" t="s">
        <v>88</v>
      </c>
      <c r="C2" s="48"/>
      <c r="D2" s="48"/>
      <c r="E2" s="48"/>
      <c r="F2" s="48"/>
      <c r="G2" s="48"/>
      <c r="K2" s="33" t="s">
        <v>142</v>
      </c>
    </row>
    <row r="3" spans="2:18" ht="45" customHeight="1" x14ac:dyDescent="0.3">
      <c r="B3" s="19" t="s">
        <v>50</v>
      </c>
      <c r="C3" s="32" t="s">
        <v>51</v>
      </c>
      <c r="D3" s="49" t="s">
        <v>56</v>
      </c>
      <c r="E3" s="49"/>
      <c r="F3" s="49"/>
      <c r="G3" s="26" t="s">
        <v>82</v>
      </c>
      <c r="J3" s="13"/>
      <c r="K3" s="31" t="s">
        <v>104</v>
      </c>
      <c r="O3" s="31" t="s">
        <v>197</v>
      </c>
    </row>
    <row r="4" spans="2:18" ht="45" customHeight="1" x14ac:dyDescent="0.3">
      <c r="B4" s="23" t="s">
        <v>127</v>
      </c>
      <c r="C4" s="41" t="s">
        <v>95</v>
      </c>
      <c r="D4" s="50" t="s">
        <v>91</v>
      </c>
      <c r="E4" s="51"/>
      <c r="F4" s="52"/>
      <c r="G4" s="29"/>
      <c r="J4" s="34">
        <v>1</v>
      </c>
      <c r="K4" s="3" t="s">
        <v>116</v>
      </c>
      <c r="O4" s="45" t="s">
        <v>190</v>
      </c>
      <c r="P4" s="45"/>
      <c r="Q4" s="43">
        <v>0</v>
      </c>
      <c r="R4" s="35" t="s">
        <v>191</v>
      </c>
    </row>
    <row r="5" spans="2:18" ht="45" customHeight="1" x14ac:dyDescent="0.3">
      <c r="B5" s="23" t="s">
        <v>128</v>
      </c>
      <c r="C5" s="40" t="s">
        <v>92</v>
      </c>
      <c r="D5" s="44" t="str">
        <f>VLOOKUP($C5,'Izejas dati'!$B$7:$C$14,2,FALSE)</f>
        <v>---</v>
      </c>
      <c r="E5" s="44"/>
      <c r="F5" s="44"/>
      <c r="G5" s="29" t="s">
        <v>180</v>
      </c>
      <c r="J5" s="34">
        <v>2</v>
      </c>
      <c r="K5" s="3" t="s">
        <v>105</v>
      </c>
      <c r="O5" s="45" t="s">
        <v>42</v>
      </c>
      <c r="P5" s="45"/>
      <c r="Q5" s="43">
        <v>0</v>
      </c>
      <c r="R5" s="35" t="s">
        <v>191</v>
      </c>
    </row>
    <row r="6" spans="2:18" ht="45" customHeight="1" x14ac:dyDescent="0.3">
      <c r="B6" s="23" t="s">
        <v>129</v>
      </c>
      <c r="C6" s="40" t="s">
        <v>92</v>
      </c>
      <c r="D6" s="22" t="s">
        <v>14</v>
      </c>
      <c r="E6" s="21" t="str">
        <f>VLOOKUP($C6,'Izejas dati'!B18:C23,2,FALSE)</f>
        <v>---</v>
      </c>
      <c r="F6" s="22" t="s">
        <v>143</v>
      </c>
      <c r="G6" s="29" t="s">
        <v>180</v>
      </c>
      <c r="J6" s="34">
        <v>3</v>
      </c>
      <c r="K6" s="3" t="s">
        <v>144</v>
      </c>
      <c r="O6" s="46" t="s">
        <v>43</v>
      </c>
      <c r="P6" s="47"/>
      <c r="Q6" s="43">
        <v>0</v>
      </c>
      <c r="R6" s="35" t="s">
        <v>191</v>
      </c>
    </row>
    <row r="7" spans="2:18" ht="45" customHeight="1" x14ac:dyDescent="0.3">
      <c r="B7" s="23" t="s">
        <v>130</v>
      </c>
      <c r="C7" s="40" t="s">
        <v>92</v>
      </c>
      <c r="D7" s="44" t="str">
        <f>VLOOKUP(C7,'Izejas dati'!B33:C37,2,FALSE)</f>
        <v>---</v>
      </c>
      <c r="E7" s="44"/>
      <c r="F7" s="44"/>
      <c r="G7" s="29" t="s">
        <v>181</v>
      </c>
      <c r="J7" s="34">
        <v>4</v>
      </c>
      <c r="K7" s="3" t="s">
        <v>106</v>
      </c>
      <c r="O7" s="46" t="s">
        <v>44</v>
      </c>
      <c r="P7" s="47"/>
      <c r="Q7" s="43">
        <v>0</v>
      </c>
      <c r="R7" s="35" t="s">
        <v>191</v>
      </c>
    </row>
    <row r="8" spans="2:18" ht="45" customHeight="1" x14ac:dyDescent="0.3">
      <c r="B8" s="23" t="s">
        <v>131</v>
      </c>
      <c r="C8" s="40" t="s">
        <v>92</v>
      </c>
      <c r="D8" s="22" t="s">
        <v>14</v>
      </c>
      <c r="E8" s="21" t="str">
        <f>VLOOKUP(C8,'Izejas dati'!$B$41:$C$66,2,FALSE)</f>
        <v>---</v>
      </c>
      <c r="F8" s="22" t="s">
        <v>143</v>
      </c>
      <c r="G8" s="29" t="s">
        <v>181</v>
      </c>
      <c r="J8" s="34">
        <v>5</v>
      </c>
      <c r="K8" s="3" t="s">
        <v>107</v>
      </c>
      <c r="O8" s="46" t="s">
        <v>192</v>
      </c>
      <c r="P8" s="47"/>
      <c r="Q8" s="43">
        <v>0</v>
      </c>
      <c r="R8" s="35" t="s">
        <v>196</v>
      </c>
    </row>
    <row r="9" spans="2:18" ht="45" customHeight="1" x14ac:dyDescent="0.3">
      <c r="B9" s="23" t="s">
        <v>132</v>
      </c>
      <c r="C9" s="40" t="s">
        <v>92</v>
      </c>
      <c r="D9" s="44" t="str">
        <f>VLOOKUP(C9,'Izejas dati'!B70:C72,2,FALSE)</f>
        <v>---</v>
      </c>
      <c r="E9" s="44"/>
      <c r="F9" s="44"/>
      <c r="G9" s="29" t="s">
        <v>182</v>
      </c>
      <c r="J9" s="34">
        <v>6</v>
      </c>
      <c r="K9" s="3" t="s">
        <v>109</v>
      </c>
      <c r="O9" s="46" t="s">
        <v>193</v>
      </c>
      <c r="P9" s="47"/>
      <c r="Q9" s="43">
        <v>0</v>
      </c>
      <c r="R9" s="35" t="s">
        <v>196</v>
      </c>
    </row>
    <row r="10" spans="2:18" ht="45" customHeight="1" x14ac:dyDescent="0.3">
      <c r="B10" s="23" t="s">
        <v>133</v>
      </c>
      <c r="C10" s="20" t="str">
        <f>IF($C$9="Ir",IF(AND(E8&lt;80,E8&gt;=60),"II Augsta",IF(AND(E8&lt;60,E8&gt;=40),"III Vidēja",IF(AND(E8&lt;40,E8&gt;=25),"IV Zema",IF(AND(E8&lt;25,E8&gt;=10),"V Ļoti Zema",IF(E8&lt;10,"V Ļoti Zema","------"))))),IF(AND(E8&lt;80,E8&gt;=60),"I Ļoti augsta",IF(AND(E8&lt;60,E8&gt;=40),"II Augsta",IF(AND(E8&lt;40,E8&gt;=25),"III Vidēja",IF(AND(E8&lt;25,E8&gt;=10),"IV Zema",IF(E8&lt;10,"V Ļoti Zema","------"))))))</f>
        <v>------</v>
      </c>
      <c r="D10" s="22" t="s">
        <v>14</v>
      </c>
      <c r="E10" s="21" t="str">
        <f>VLOOKUP(C10,'Izejas dati'!B76:C81,2,FALSE)</f>
        <v>---</v>
      </c>
      <c r="F10" s="22" t="s">
        <v>143</v>
      </c>
      <c r="G10" s="29" t="s">
        <v>83</v>
      </c>
      <c r="J10" s="34">
        <v>7</v>
      </c>
      <c r="K10" s="3" t="s">
        <v>120</v>
      </c>
      <c r="O10" s="46" t="s">
        <v>194</v>
      </c>
      <c r="P10" s="47"/>
      <c r="Q10" s="43">
        <v>0</v>
      </c>
      <c r="R10" s="35" t="s">
        <v>196</v>
      </c>
    </row>
    <row r="11" spans="2:18" ht="45" customHeight="1" x14ac:dyDescent="0.3">
      <c r="B11" s="23" t="s">
        <v>134</v>
      </c>
      <c r="C11" s="40" t="s">
        <v>92</v>
      </c>
      <c r="D11" s="22" t="s">
        <v>14</v>
      </c>
      <c r="E11" s="21" t="str">
        <f>VLOOKUP(C11,'Izejas dati'!B85:C87,2,FALSE)</f>
        <v>---</v>
      </c>
      <c r="F11" s="22" t="s">
        <v>143</v>
      </c>
      <c r="G11" s="29" t="s">
        <v>188</v>
      </c>
      <c r="J11" s="34">
        <v>8</v>
      </c>
      <c r="K11" s="3" t="s">
        <v>108</v>
      </c>
    </row>
    <row r="12" spans="2:18" ht="45" customHeight="1" x14ac:dyDescent="0.3">
      <c r="B12" s="23" t="s">
        <v>135</v>
      </c>
      <c r="C12" s="20" t="str">
        <f>IF(NOT(E11="---"),IF(E10&lt;E11,"Ir nepieciešama","Nav nepieciešama"), "------")</f>
        <v>------</v>
      </c>
      <c r="D12" s="44" t="str">
        <f>IF(E11&gt;=60,VLOOKUP(C12,'Izejas dati'!B91:C93,2,FALSE),VLOOKUP(C12,'Izejas dati'!B97:C99,2,FALSE))</f>
        <v>---</v>
      </c>
      <c r="E12" s="44"/>
      <c r="F12" s="44"/>
      <c r="G12" s="29" t="s">
        <v>183</v>
      </c>
      <c r="J12" s="34">
        <v>9</v>
      </c>
      <c r="K12" s="3" t="s">
        <v>121</v>
      </c>
    </row>
    <row r="13" spans="2:18" ht="45" customHeight="1" x14ac:dyDescent="0.3">
      <c r="B13" s="23" t="s">
        <v>136</v>
      </c>
      <c r="C13" s="40" t="s">
        <v>92</v>
      </c>
      <c r="D13" s="21" t="s">
        <v>57</v>
      </c>
      <c r="E13" s="21" t="str">
        <f>VLOOKUP(C13,'Izejas dati'!B102:C104,2,FALSE)</f>
        <v>---</v>
      </c>
      <c r="F13" s="21" t="s">
        <v>58</v>
      </c>
      <c r="G13" s="29" t="s">
        <v>184</v>
      </c>
      <c r="J13" s="34">
        <v>10</v>
      </c>
      <c r="K13" s="3" t="s">
        <v>122</v>
      </c>
    </row>
    <row r="14" spans="2:18" ht="45" customHeight="1" x14ac:dyDescent="0.3">
      <c r="B14" s="23" t="s">
        <v>137</v>
      </c>
      <c r="C14" s="40" t="s">
        <v>92</v>
      </c>
      <c r="D14" s="21" t="s">
        <v>57</v>
      </c>
      <c r="E14" s="21" t="str">
        <f>IF(AND(C14="Smilts kārtas izbūve",E11=40),VLOOKUP(E10,'Izejas dati'!F108:H113,2,FALSE),IF(AND(C14="Smilts kārtas izbūve uz ģeokompozīta",E11=40),VLOOKUP(E10,'Izejas dati'!F108:H113,3,FALSE),IF(AND(C14="Smilts kārtas izbūve",E11=60),VLOOKUP(E10,'Izejas dati'!J108:L117,2,FALSE),IF(AND(C14="Smilts kārtas izbūve uz ģeokompozīta",E11=60),VLOOKUP(E10,'Izejas dati'!J108:L117,3,FALSE),"---"))))</f>
        <v>---</v>
      </c>
      <c r="F14" s="21" t="s">
        <v>58</v>
      </c>
      <c r="G14" s="29" t="s">
        <v>183</v>
      </c>
      <c r="J14" s="34">
        <v>11</v>
      </c>
      <c r="K14" s="3" t="s">
        <v>123</v>
      </c>
    </row>
    <row r="15" spans="2:18" ht="45" customHeight="1" x14ac:dyDescent="0.3">
      <c r="B15" s="23" t="s">
        <v>138</v>
      </c>
      <c r="C15" s="42" t="str">
        <f>IF(C6=IZV,"------",C6)</f>
        <v>------</v>
      </c>
      <c r="D15" s="21" t="s">
        <v>57</v>
      </c>
      <c r="E15" s="21" t="str">
        <f>IF(C10="I Ļoti augsta", "0",VLOOKUP(C15,'Izejas dati'!B122:C127,2,FALSE))</f>
        <v>---</v>
      </c>
      <c r="F15" s="21" t="s">
        <v>58</v>
      </c>
      <c r="G15" s="29" t="s">
        <v>189</v>
      </c>
      <c r="J15" s="34">
        <v>12</v>
      </c>
      <c r="K15" s="3" t="s">
        <v>124</v>
      </c>
      <c r="P15" s="18" t="s">
        <v>103</v>
      </c>
    </row>
    <row r="16" spans="2:18" ht="45" customHeight="1" x14ac:dyDescent="0.3">
      <c r="B16" s="23" t="s">
        <v>139</v>
      </c>
      <c r="C16" s="40" t="s">
        <v>92</v>
      </c>
      <c r="D16" s="21" t="s">
        <v>57</v>
      </c>
      <c r="E16" s="21" t="str">
        <f>VLOOKUP(C16,'Izejas dati'!B131:C134,2,FALSE)</f>
        <v>---</v>
      </c>
      <c r="F16" s="21" t="s">
        <v>58</v>
      </c>
      <c r="G16" s="29" t="s">
        <v>185</v>
      </c>
      <c r="J16" s="34">
        <v>13</v>
      </c>
      <c r="K16" s="3" t="s">
        <v>119</v>
      </c>
    </row>
    <row r="17" spans="2:11" ht="45" customHeight="1" x14ac:dyDescent="0.3">
      <c r="B17" s="23" t="s">
        <v>140</v>
      </c>
      <c r="C17" s="20" t="str">
        <f>IF(NOT(C14=IZV),VLOOKUP(C14,'Izejas dati'!B114:C116,2,FALSE),IF(E13=15,"Ceļa segas pamata izbūves biezums",IF(NOT(E17="---"),"Ceļa segas pamata izbūves biezums","------")))</f>
        <v>------</v>
      </c>
      <c r="D17" s="21" t="s">
        <v>57</v>
      </c>
      <c r="E17" s="21" t="str">
        <f>IF(SUM(E13:E16)=0,"---",SUM(E13,MAX(E14:E15),E16))</f>
        <v>---</v>
      </c>
      <c r="F17" s="21" t="s">
        <v>58</v>
      </c>
      <c r="G17" s="29"/>
      <c r="J17" s="34">
        <v>14</v>
      </c>
      <c r="K17" s="3" t="s">
        <v>125</v>
      </c>
    </row>
    <row r="18" spans="2:11" ht="45" customHeight="1" x14ac:dyDescent="0.3">
      <c r="B18" s="23" t="s">
        <v>141</v>
      </c>
      <c r="C18" s="40" t="s">
        <v>92</v>
      </c>
      <c r="D18" s="21" t="s">
        <v>57</v>
      </c>
      <c r="E18" s="21" t="str">
        <f>IF(AND($C$18="Grants",E6=140),VLOOKUP(E11,_CSM140,2,FALSE),IF(AND($C$18="Drupināta grants",E6=140),VLOOKUP(E11,_CSM140,3,FALSE),IF(AND($C$18="Šķembu masījums",E6=140),VLOOKUP(E11,_CSM140,4,FALSE),IF(AND($C$18="Grants",E6=120),VLOOKUP(E11,_CSM120,2,FALSE),IF(AND($C$18="Drupināta grants",E6=120),VLOOKUP(E11,_CSM120,3,FALSE),IF(AND($C$18="Šķembu masījums",E6=120),VLOOKUP(E11,_CSM120,4,FALSE),IF(AND($C$18="Grants",E6=105),VLOOKUP(E11,_CSM105,2,FALSE),IF(AND($C$18="Drupināta grants",E6=105),VLOOKUP(E11,_CSM105,3,FALSE),IF(AND($C$18="Šķembu masījums",E6=105),VLOOKUP(E11,_CSM105,4,FALSE),IF(AND($C$18="Grants",E6=90),VLOOKUP(E11,_CSM90,2,FALSE),IF(AND($C$18="Drupināta grants",E6=90),VLOOKUP(E11,_CSM90,3,FALSE),IF(AND($C$18="Šķembu masījums",E6=90),VLOOKUP(E11,_CSM90,4,FALSE),IF(AND($C$18="Grants",E6=70),VLOOKUP(E11,_CSM70,2,FALSE),IF(AND($C$18="Drupināta grants",E6=70),VLOOKUP(E11,_CSM70,3,FALSE),IF(AND($C$18="Šķembu masījums",E6=70),VLOOKUP(E11,_CSM70,4,FALSE),"---")))))))))))))))</f>
        <v>---</v>
      </c>
      <c r="F18" s="21" t="s">
        <v>58</v>
      </c>
      <c r="G18" s="29" t="s">
        <v>186</v>
      </c>
      <c r="J18" s="34">
        <v>15</v>
      </c>
      <c r="K18" s="3" t="s">
        <v>126</v>
      </c>
    </row>
    <row r="19" spans="2:11" ht="45" customHeight="1" x14ac:dyDescent="0.3">
      <c r="B19" s="24"/>
      <c r="F19" s="28"/>
      <c r="G19" s="30"/>
    </row>
    <row r="20" spans="2:11" ht="45" customHeight="1" x14ac:dyDescent="0.3">
      <c r="B20" s="24"/>
      <c r="G20" s="30"/>
    </row>
    <row r="21" spans="2:11" ht="45" customHeight="1" x14ac:dyDescent="0.3">
      <c r="B21" s="24"/>
      <c r="G21" s="30"/>
    </row>
    <row r="22" spans="2:11" ht="45" customHeight="1" x14ac:dyDescent="0.3">
      <c r="B22" s="24"/>
      <c r="G22" s="30"/>
    </row>
    <row r="23" spans="2:11" ht="45" customHeight="1" x14ac:dyDescent="0.3">
      <c r="B23" s="24"/>
      <c r="G23" s="30"/>
    </row>
    <row r="24" spans="2:11" ht="45" customHeight="1" x14ac:dyDescent="0.3">
      <c r="B24" s="23" t="s">
        <v>71</v>
      </c>
      <c r="C24" s="38" t="s">
        <v>72</v>
      </c>
      <c r="D24" s="39"/>
      <c r="E24" s="39"/>
      <c r="F24" s="39">
        <v>2024</v>
      </c>
      <c r="G24" s="20"/>
    </row>
    <row r="25" spans="2:11" ht="45" customHeight="1" x14ac:dyDescent="0.3"/>
  </sheetData>
  <sheetProtection algorithmName="SHA-512" hashValue="CiUtSroQPz1CBvKhUhNMrF1TN2s6g1f4L9axhmW3i1pYMXXpVQLOmqM2GRLdMinGw8EsKh0kTZEWS7PtiTtL/w==" saltValue="yxPpOyaVNb9Pt7+AgcD38g==" spinCount="100000" sheet="1" objects="1" scenarios="1"/>
  <dataConsolidate/>
  <mergeCells count="14">
    <mergeCell ref="B2:G2"/>
    <mergeCell ref="D3:F3"/>
    <mergeCell ref="D4:F4"/>
    <mergeCell ref="D5:F5"/>
    <mergeCell ref="O8:P8"/>
    <mergeCell ref="O7:P7"/>
    <mergeCell ref="O6:P6"/>
    <mergeCell ref="D12:F12"/>
    <mergeCell ref="D7:F7"/>
    <mergeCell ref="D9:F9"/>
    <mergeCell ref="O4:P4"/>
    <mergeCell ref="O5:P5"/>
    <mergeCell ref="O9:P9"/>
    <mergeCell ref="O10:P10"/>
  </mergeCells>
  <conditionalFormatting sqref="C4:C18">
    <cfRule type="cellIs" dxfId="3" priority="5" operator="equal">
      <formula>"------"</formula>
    </cfRule>
    <cfRule type="cellIs" dxfId="2" priority="6" operator="equal">
      <formula>"---IZVĒLNE---"</formula>
    </cfRule>
  </conditionalFormatting>
  <conditionalFormatting sqref="D7:F7">
    <cfRule type="cellIs" dxfId="1" priority="9" operator="equal">
      <formula>"Pt, Gy, Dy, Hu"</formula>
    </cfRule>
  </conditionalFormatting>
  <conditionalFormatting sqref="E10">
    <cfRule type="cellIs" dxfId="0" priority="3" operator="equal">
      <formula>"&lt;10"</formula>
    </cfRule>
  </conditionalFormatting>
  <dataValidations xWindow="443" yWindow="484" count="5">
    <dataValidation type="list" allowBlank="1" showInputMessage="1" showErrorMessage="1" sqref="C6" xr:uid="{F4EC6E0E-7F37-45EE-861F-F2242C8500B3}">
      <formula1>IF($C$5=IZV,IZV,INDIRECT(CONCATENATE("_",D5)))</formula1>
    </dataValidation>
    <dataValidation type="list" allowBlank="1" showInputMessage="1" showErrorMessage="1" sqref="C8" xr:uid="{88F97880-90C2-4C84-9337-5D1EA2960B1C}">
      <formula1>IF(OR($C$7=IZV,$C$7="Organiskās gruntis"),IZV,INDIRECT($C7))</formula1>
    </dataValidation>
    <dataValidation type="list" allowBlank="1" showInputMessage="1" showErrorMessage="1" sqref="C18" xr:uid="{BAB2BC52-4272-46FB-9D59-88C19FABFEB2}">
      <formula1>IF(AND($C$6="CNK1",NOT($C$11=IZV)),_CSM1,IF($C$11=IZV,IZV,_CSM))</formula1>
    </dataValidation>
    <dataValidation type="list" allowBlank="1" showInputMessage="1" showErrorMessage="1" sqref="C14" xr:uid="{7E1EF9A8-F621-4272-8C84-FBF1B201693D}">
      <formula1>IF(AND($E$10&lt;=15,$E$11=40),_ZKP1,IF(AND($E$10&lt;=20,$E$11=60),_ZKP1,IF(AND($E$10&lt;=40,$E$11=60),_ZKP2,IF(AND($E$10&gt;=40,$E$11=40),IZV,IF(AND($E$10&gt;=60,$E$11=60),IZV,IF(AND($E$10&lt;=40,C6="CNK5"),_ZKP2,IZV))))))</formula1>
    </dataValidation>
    <dataValidation type="list" allowBlank="1" showInputMessage="1" showErrorMessage="1" sqref="C11" xr:uid="{FB554FBD-0263-4E9C-B012-9DC0CBA1865F}">
      <formula1>IF($C$10="V Ļoti Zema",IZV,IF(OR($C$6="CNK1",$C$6="CNK2"),_EV21,IF(AND($C$6="CNK3",E$10&gt;=25),_EV21,IF(AND($C$6="CNK4",E$10&gt;=40),_EV21,IF(E$10&lt;=25,_EV22,IF(E$10&lt;=40,_EV22,IF(E$10&lt;=70,_EV21,IZV)))))))</formula1>
    </dataValidation>
  </dataValidations>
  <printOptions horizontalCentered="1"/>
  <pageMargins left="0" right="0" top="0" bottom="0" header="0.31496062992125984" footer="0.31496062992125984"/>
  <pageSetup paperSize="9" scale="70" orientation="portrait" verticalDpi="300" r:id="rId1"/>
  <drawing r:id="rId2"/>
  <extLst>
    <ext xmlns:x14="http://schemas.microsoft.com/office/spreadsheetml/2009/9/main" uri="{CCE6A557-97BC-4b89-ADB6-D9C93CAAB3DF}">
      <x14:dataValidations xmlns:xm="http://schemas.microsoft.com/office/excel/2006/main" xWindow="443" yWindow="484" count="5">
        <x14:dataValidation type="list" allowBlank="1" showErrorMessage="1" promptTitle="Paziņojums" prompt="Izvēlēties no saraksta..." xr:uid="{1011E9C2-219B-4317-AF36-13C742C1039D}">
          <x14:formula1>
            <xm:f>'Izejas dati'!$B$7:$B$14</xm:f>
          </x14:formula1>
          <xm:sqref>C5</xm:sqref>
        </x14:dataValidation>
        <x14:dataValidation type="list" allowBlank="1" showInputMessage="1" showErrorMessage="1" xr:uid="{2306AA62-10AE-4720-82F3-76A78F19B82A}">
          <x14:formula1>
            <xm:f>'Izejas dati'!$B$131:$B$134</xm:f>
          </x14:formula1>
          <xm:sqref>C16</xm:sqref>
        </x14:dataValidation>
        <x14:dataValidation type="list" allowBlank="1" showInputMessage="1" showErrorMessage="1" xr:uid="{17E39E2D-C700-4B75-9E7E-612F9D947928}">
          <x14:formula1>
            <xm:f>'Izejas dati'!$B$33:$B$37</xm:f>
          </x14:formula1>
          <xm:sqref>C7</xm:sqref>
        </x14:dataValidation>
        <x14:dataValidation type="list" allowBlank="1" showInputMessage="1" showErrorMessage="1" xr:uid="{AEB901C8-DEC1-435B-9B7F-E570B4DD1F3C}">
          <x14:formula1>
            <xm:f>IF($C$8=IZV, IZV,'Izejas dati'!$B$70:$B$72)</xm:f>
          </x14:formula1>
          <xm:sqref>C9</xm:sqref>
        </x14:dataValidation>
        <x14:dataValidation type="list" allowBlank="1" showInputMessage="1" showErrorMessage="1" xr:uid="{D353D6F8-ABE9-4BE9-9E63-4AB05CBDD2D8}">
          <x14:formula1>
            <xm:f>IF(AND($D$7="Sa",$E$10&gt;=60,$C$12="Nav nepieciešama"), 'Izejas dati'!$B$102:$B$104,IZV)</xm:f>
          </x14:formula1>
          <xm:sqref>C13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35</vt:i4>
      </vt:variant>
    </vt:vector>
  </HeadingPairs>
  <TitlesOfParts>
    <vt:vector size="37" baseType="lpstr">
      <vt:lpstr>Izejas dati</vt:lpstr>
      <vt:lpstr>Cela_segas_aprekins</vt:lpstr>
      <vt:lpstr>_CNK1</vt:lpstr>
      <vt:lpstr>_CNK2</vt:lpstr>
      <vt:lpstr>_CNK3</vt:lpstr>
      <vt:lpstr>_CNK4</vt:lpstr>
      <vt:lpstr>_CNK5</vt:lpstr>
      <vt:lpstr>_CSM</vt:lpstr>
      <vt:lpstr>_CSM1</vt:lpstr>
      <vt:lpstr>_CSM105</vt:lpstr>
      <vt:lpstr>_CSM120</vt:lpstr>
      <vt:lpstr>_CSM140</vt:lpstr>
      <vt:lpstr>_CSM70</vt:lpstr>
      <vt:lpstr>_CSM90</vt:lpstr>
      <vt:lpstr>_EV21</vt:lpstr>
      <vt:lpstr>_EV22</vt:lpstr>
      <vt:lpstr>_M1</vt:lpstr>
      <vt:lpstr>_M2</vt:lpstr>
      <vt:lpstr>_M3</vt:lpstr>
      <vt:lpstr>_M4</vt:lpstr>
      <vt:lpstr>_M5</vt:lpstr>
      <vt:lpstr>_M6</vt:lpstr>
      <vt:lpstr>_M7</vt:lpstr>
      <vt:lpstr>_ZK40</vt:lpstr>
      <vt:lpstr>_ZK60</vt:lpstr>
      <vt:lpstr>_ZKP1</vt:lpstr>
      <vt:lpstr>_ZKP2</vt:lpstr>
      <vt:lpstr>CSM</vt:lpstr>
      <vt:lpstr>EV2_1</vt:lpstr>
      <vt:lpstr>EV2_2</vt:lpstr>
      <vt:lpstr>IZV</vt:lpstr>
      <vt:lpstr>M1X</vt:lpstr>
      <vt:lpstr>MĀLI</vt:lpstr>
      <vt:lpstr>ORGANIKA</vt:lpstr>
      <vt:lpstr>Cela_segas_aprekins!Print_Area</vt:lpstr>
      <vt:lpstr>PUTEKĻI</vt:lpstr>
      <vt:lpstr>SMILTS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Oskars Koemecs</dc:creator>
  <cp:lastModifiedBy>Zane Ķipste</cp:lastModifiedBy>
  <cp:lastPrinted>2024-07-13T17:12:36Z</cp:lastPrinted>
  <dcterms:created xsi:type="dcterms:W3CDTF">2023-11-27T08:43:29Z</dcterms:created>
  <dcterms:modified xsi:type="dcterms:W3CDTF">2024-08-21T10:35:27Z</dcterms:modified>
</cp:coreProperties>
</file>